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G:\Můj disk\work\ELCO\Zakázky\PD hromosvod ZŠ Horní Slavkov\PD Final\"/>
    </mc:Choice>
  </mc:AlternateContent>
  <xr:revisionPtr revIDLastSave="0" documentId="13_ncr:1_{C31ECCFB-DC9D-42B0-B029-697B946828DD}" xr6:coauthVersionLast="47" xr6:coauthVersionMax="47" xr10:uidLastSave="{00000000-0000-0000-0000-000000000000}"/>
  <bookViews>
    <workbookView xWindow="28680" yWindow="-5385" windowWidth="38640" windowHeight="21120" xr2:uid="{00000000-000D-0000-FFFF-FFFF00000000}"/>
  </bookViews>
  <sheets>
    <sheet name="Rekapitulace stavby" sheetId="1" r:id="rId1"/>
    <sheet name="05_03_2025 - Hromosvod ZŠ" sheetId="2" r:id="rId2"/>
  </sheets>
  <definedNames>
    <definedName name="_xlnm._FilterDatabase" localSheetId="1" hidden="1">'05_03_2025 - Hromosvod ZŠ'!$C$114:$K$156</definedName>
    <definedName name="_xlnm.Print_Titles" localSheetId="1">'05_03_2025 - Hromosvod ZŠ'!$114:$114</definedName>
    <definedName name="_xlnm.Print_Titles" localSheetId="0">'Rekapitulace stavby'!$92:$92</definedName>
    <definedName name="_xlnm.Print_Area" localSheetId="1">'05_03_2025 - Hromosvod ZŠ'!$C$4:$J$76,'05_03_2025 - Hromosvod ZŠ'!$C$82:$J$98,'05_03_2025 - Hromosvod ZŠ'!$C$104:$J$158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49" i="2" l="1"/>
  <c r="BI149" i="2"/>
  <c r="BH149" i="2"/>
  <c r="BG149" i="2"/>
  <c r="BF149" i="2"/>
  <c r="BK144" i="2"/>
  <c r="BK142" i="2"/>
  <c r="BK140" i="2"/>
  <c r="BK138" i="2"/>
  <c r="BK134" i="2"/>
  <c r="BK132" i="2"/>
  <c r="BK130" i="2"/>
  <c r="BK124" i="2"/>
  <c r="BI144" i="2"/>
  <c r="BH144" i="2"/>
  <c r="BG144" i="2"/>
  <c r="BF144" i="2"/>
  <c r="BE144" i="2"/>
  <c r="BI142" i="2"/>
  <c r="BH142" i="2"/>
  <c r="BG142" i="2"/>
  <c r="BF142" i="2"/>
  <c r="BE142" i="2"/>
  <c r="BI140" i="2"/>
  <c r="BH140" i="2"/>
  <c r="BG140" i="2"/>
  <c r="BF140" i="2"/>
  <c r="BE140" i="2"/>
  <c r="BI138" i="2"/>
  <c r="BH138" i="2"/>
  <c r="BG138" i="2"/>
  <c r="BF138" i="2"/>
  <c r="BE138" i="2"/>
  <c r="BI132" i="2"/>
  <c r="BH132" i="2"/>
  <c r="BG132" i="2"/>
  <c r="BF132" i="2"/>
  <c r="BE132" i="2"/>
  <c r="BI130" i="2"/>
  <c r="BH130" i="2"/>
  <c r="BG130" i="2"/>
  <c r="BF130" i="2"/>
  <c r="BE130" i="2"/>
  <c r="J132" i="2"/>
  <c r="J130" i="2"/>
  <c r="J144" i="2"/>
  <c r="J142" i="2"/>
  <c r="J140" i="2"/>
  <c r="J138" i="2"/>
  <c r="J147" i="2"/>
  <c r="J157" i="2"/>
  <c r="J149" i="2"/>
  <c r="BE149" i="2" s="1"/>
  <c r="J35" i="2"/>
  <c r="J34" i="2"/>
  <c r="AY95" i="1" s="1"/>
  <c r="J33" i="2"/>
  <c r="AX95" i="1" s="1"/>
  <c r="BI157" i="2"/>
  <c r="BH157" i="2"/>
  <c r="BG157" i="2"/>
  <c r="BF157" i="2"/>
  <c r="T155" i="2"/>
  <c r="R155" i="2"/>
  <c r="P155" i="2"/>
  <c r="BI155" i="2"/>
  <c r="BH155" i="2"/>
  <c r="BG155" i="2"/>
  <c r="BF155" i="2"/>
  <c r="T153" i="2"/>
  <c r="R153" i="2"/>
  <c r="P153" i="2"/>
  <c r="BI153" i="2"/>
  <c r="BH153" i="2"/>
  <c r="BG153" i="2"/>
  <c r="BF153" i="2"/>
  <c r="T151" i="2"/>
  <c r="R151" i="2"/>
  <c r="P151" i="2"/>
  <c r="BI151" i="2"/>
  <c r="BH151" i="2"/>
  <c r="BG151" i="2"/>
  <c r="BF151" i="2"/>
  <c r="T149" i="2"/>
  <c r="R149" i="2"/>
  <c r="P149" i="2"/>
  <c r="BI147" i="2"/>
  <c r="BH147" i="2"/>
  <c r="BG147" i="2"/>
  <c r="BF147" i="2"/>
  <c r="T147" i="2"/>
  <c r="R147" i="2"/>
  <c r="P14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F109" i="2"/>
  <c r="F87" i="2"/>
  <c r="J22" i="2"/>
  <c r="E22" i="2"/>
  <c r="J90" i="2" s="1"/>
  <c r="J21" i="2"/>
  <c r="J19" i="2"/>
  <c r="E19" i="2"/>
  <c r="J111" i="2" s="1"/>
  <c r="J18" i="2"/>
  <c r="E16" i="2"/>
  <c r="F112" i="2" s="1"/>
  <c r="E13" i="2"/>
  <c r="F111" i="2" s="1"/>
  <c r="J10" i="2"/>
  <c r="J109" i="2" s="1"/>
  <c r="L90" i="1"/>
  <c r="AM90" i="1"/>
  <c r="AM89" i="1"/>
  <c r="L89" i="1"/>
  <c r="AM87" i="1"/>
  <c r="L87" i="1"/>
  <c r="L85" i="1"/>
  <c r="L84" i="1"/>
  <c r="BK155" i="2"/>
  <c r="BK147" i="2"/>
  <c r="J118" i="2"/>
  <c r="BK157" i="2"/>
  <c r="J134" i="2"/>
  <c r="J122" i="2"/>
  <c r="J153" i="2"/>
  <c r="BK136" i="2"/>
  <c r="J124" i="2"/>
  <c r="BK118" i="2"/>
  <c r="BK153" i="2"/>
  <c r="J126" i="2"/>
  <c r="AS94" i="1"/>
  <c r="J155" i="2"/>
  <c r="J136" i="2"/>
  <c r="BK126" i="2"/>
  <c r="J120" i="2"/>
  <c r="J151" i="2"/>
  <c r="BK128" i="2"/>
  <c r="BK122" i="2"/>
  <c r="BK151" i="2"/>
  <c r="J128" i="2"/>
  <c r="BK120" i="2"/>
  <c r="BE147" i="2" l="1"/>
  <c r="BK117" i="2"/>
  <c r="BK146" i="2"/>
  <c r="P117" i="2"/>
  <c r="R117" i="2"/>
  <c r="T117" i="2"/>
  <c r="P146" i="2"/>
  <c r="R146" i="2"/>
  <c r="T146" i="2"/>
  <c r="F89" i="2"/>
  <c r="F90" i="2"/>
  <c r="J87" i="2"/>
  <c r="J112" i="2"/>
  <c r="BE118" i="2"/>
  <c r="BE120" i="2"/>
  <c r="BE124" i="2"/>
  <c r="BE126" i="2"/>
  <c r="BE155" i="2"/>
  <c r="BE157" i="2"/>
  <c r="J89" i="2"/>
  <c r="BE122" i="2"/>
  <c r="BE128" i="2"/>
  <c r="BE134" i="2"/>
  <c r="BE136" i="2"/>
  <c r="BE151" i="2"/>
  <c r="BE153" i="2"/>
  <c r="F32" i="2"/>
  <c r="BA95" i="1" s="1"/>
  <c r="BA94" i="1" s="1"/>
  <c r="W30" i="1" s="1"/>
  <c r="J32" i="2"/>
  <c r="AW95" i="1" s="1"/>
  <c r="F35" i="2"/>
  <c r="BD95" i="1" s="1"/>
  <c r="BD94" i="1" s="1"/>
  <c r="W33" i="1" s="1"/>
  <c r="F33" i="2"/>
  <c r="BB95" i="1" s="1"/>
  <c r="BB94" i="1" s="1"/>
  <c r="W31" i="1" s="1"/>
  <c r="F34" i="2"/>
  <c r="BC95" i="1" s="1"/>
  <c r="BC94" i="1" s="1"/>
  <c r="W32" i="1" s="1"/>
  <c r="BK116" i="2" l="1"/>
  <c r="J116" i="2" s="1"/>
  <c r="J95" i="2" s="1"/>
  <c r="J117" i="2"/>
  <c r="J96" i="2" s="1"/>
  <c r="J146" i="2"/>
  <c r="J97" i="2" s="1"/>
  <c r="R116" i="2"/>
  <c r="R115" i="2" s="1"/>
  <c r="T116" i="2"/>
  <c r="T115" i="2" s="1"/>
  <c r="P116" i="2"/>
  <c r="P115" i="2" s="1"/>
  <c r="AU95" i="1" s="1"/>
  <c r="AU94" i="1" s="1"/>
  <c r="F31" i="2"/>
  <c r="AZ95" i="1" s="1"/>
  <c r="AZ94" i="1" s="1"/>
  <c r="AV94" i="1" s="1"/>
  <c r="AK29" i="1" s="1"/>
  <c r="AX94" i="1"/>
  <c r="AW94" i="1"/>
  <c r="AK30" i="1" s="1"/>
  <c r="AY94" i="1"/>
  <c r="J31" i="2"/>
  <c r="AV95" i="1" s="1"/>
  <c r="AT95" i="1" s="1"/>
  <c r="BK115" i="2" l="1"/>
  <c r="AT94" i="1"/>
  <c r="W29" i="1"/>
  <c r="J115" i="2" l="1"/>
  <c r="J28" i="2" s="1"/>
  <c r="AG95" i="1" s="1"/>
  <c r="AG94" i="1" s="1"/>
  <c r="AK26" i="1" s="1"/>
  <c r="AK35" i="1" s="1"/>
  <c r="J94" i="2" l="1"/>
  <c r="AN94" i="1"/>
  <c r="J37" i="2"/>
  <c r="AN95" i="1"/>
</calcChain>
</file>

<file path=xl/sharedStrings.xml><?xml version="1.0" encoding="utf-8"?>
<sst xmlns="http://schemas.openxmlformats.org/spreadsheetml/2006/main" count="547" uniqueCount="180">
  <si>
    <t>Export Komplet</t>
  </si>
  <si>
    <t/>
  </si>
  <si>
    <t>2.0</t>
  </si>
  <si>
    <t>ZAMOK</t>
  </si>
  <si>
    <t>False</t>
  </si>
  <si>
    <t>{64110f1b-4a15-44b7-a695-7edcfb09f79a}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</si>
  <si>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</si>
  <si>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</si>
  <si>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</si>
  <si>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</si>
  <si>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</si>
  <si>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</si>
  <si>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</si>
  <si>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</si>
  <si>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</si>
  <si>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</si>
  <si>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</si>
  <si>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</si>
  <si>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</si>
  <si>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</si>
  <si>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</si>
  <si>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</si>
  <si>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</si>
  <si>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</si>
  <si>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</si>
  <si>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</si>
  <si>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</si>
  <si>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</si>
  <si>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</si>
  <si>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</si>
  <si>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</si>
  <si>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</si>
  <si>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</si>
  <si>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</si>
  <si>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</si>
  <si>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</si>
  <si>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</si>
  <si>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</si>
  <si>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</si>
  <si>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</si>
  <si>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</si>
  <si>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</si>
  <si>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</si>
  <si>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</si>
  <si>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</si>
  <si>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</si>
  <si>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</si>
  <si>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</si>
  <si>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</si>
  <si>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</si>
  <si>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</si>
  <si>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</si>
  <si>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</si>
  <si>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</si>
  <si>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</si>
  <si>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</si>
  <si>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</si>
  <si>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</si>
  <si>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</si>
  <si>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</si>
  <si>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</si>
  <si>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</si>
  <si>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</si>
  <si>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</si>
  <si>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</si>
  <si>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</si>
  <si>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</si>
  <si>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</si>
  <si>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</si>
  <si>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</si>
  <si>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</si>
  <si>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</si>
  <si>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</si>
  <si>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</si>
  <si>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</si>
  <si>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</si>
  <si>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</si>
  <si>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</si>
  <si>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</si>
  <si>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</si>
  <si>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</si>
  <si>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</si>
  <si>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741-2 - Elektroinstalace - Doplnění hromosvodu</t>
  </si>
  <si>
    <t xml:space="preserve">    749 - Elektromontáže - ostatní práce a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</si>
  <si>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</si>
  <si>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</si>
  <si>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</si>
  <si>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</si>
  <si>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</si>
  <si>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</si>
  <si>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</si>
  <si>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</si>
  <si>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</si>
  <si>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</si>
  <si>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</si>
  <si>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</si>
  <si>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</si>
  <si>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</si>
  <si>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</si>
  <si>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741-2</t>
  </si>
  <si>
    <t>Elektroinstalace - Doplnění hromosvodu</t>
  </si>
  <si>
    <t>K</t>
  </si>
  <si>
    <t>741420021</t>
  </si>
  <si>
    <t>Montáž svorka hromosvodná se 2 šrouby</t>
  </si>
  <si>
    <t>kus</t>
  </si>
  <si>
    <t>16</t>
  </si>
  <si>
    <t>140729571</t>
  </si>
  <si>
    <t>PP</t>
  </si>
  <si>
    <t>Montáž hromosvodného vedení svorek se 2 šrouby</t>
  </si>
  <si>
    <t>M</t>
  </si>
  <si>
    <t>1186184</t>
  </si>
  <si>
    <t>SVORKA SS</t>
  </si>
  <si>
    <t>32</t>
  </si>
  <si>
    <t>92283760</t>
  </si>
  <si>
    <t>3</t>
  </si>
  <si>
    <t>741420022</t>
  </si>
  <si>
    <t>Montáž svorka hromosvodná se 3 a více šrouby</t>
  </si>
  <si>
    <t>-2015586868</t>
  </si>
  <si>
    <t>Montáž hromosvodného vedení svorek se 3 a více šrouby</t>
  </si>
  <si>
    <t>4</t>
  </si>
  <si>
    <t>1219312</t>
  </si>
  <si>
    <t>SVORKA SJ 1</t>
  </si>
  <si>
    <t>-901929308</t>
  </si>
  <si>
    <t>5</t>
  </si>
  <si>
    <t>741430003</t>
  </si>
  <si>
    <t>Montáž tyč jímací délky do 3 m na konstrukci ocelovou</t>
  </si>
  <si>
    <t>925599392</t>
  </si>
  <si>
    <t>Montáž jímacích tyčí délky do 3 m, na konstrukci ocelovou</t>
  </si>
  <si>
    <t>6</t>
  </si>
  <si>
    <t>1214438</t>
  </si>
  <si>
    <t>JIMACI TYC JR 1.0 vč. stojny</t>
  </si>
  <si>
    <t>1981522677</t>
  </si>
  <si>
    <t>7</t>
  </si>
  <si>
    <t>741420001</t>
  </si>
  <si>
    <t>Montáž drát nebo lano hromosvodné svodové D do 10 mm s podpěrou</t>
  </si>
  <si>
    <t>m</t>
  </si>
  <si>
    <t>-357735434</t>
  </si>
  <si>
    <t>Montáž hromosvodného vedení svodových drátů nebo lan s podpěrami, Ø do 10 mm</t>
  </si>
  <si>
    <t>8</t>
  </si>
  <si>
    <t>1233010</t>
  </si>
  <si>
    <t>DRAT 8 AlMgSi T/4 MEKKY Z415</t>
  </si>
  <si>
    <t>-136320135</t>
  </si>
  <si>
    <t>749</t>
  </si>
  <si>
    <t>Elektromontáže - ostatní práce a konstrukce</t>
  </si>
  <si>
    <t>9</t>
  </si>
  <si>
    <t>K001</t>
  </si>
  <si>
    <t>Doprava</t>
  </si>
  <si>
    <t>kpl</t>
  </si>
  <si>
    <t>-160507980</t>
  </si>
  <si>
    <t>10</t>
  </si>
  <si>
    <t>M001</t>
  </si>
  <si>
    <t>Drobný spoj materiál</t>
  </si>
  <si>
    <t>%</t>
  </si>
  <si>
    <t>-451041539</t>
  </si>
  <si>
    <t>11</t>
  </si>
  <si>
    <t>Koordinační činnost</t>
  </si>
  <si>
    <t>1622303358</t>
  </si>
  <si>
    <t>12</t>
  </si>
  <si>
    <t>K004</t>
  </si>
  <si>
    <t>Dokumentace skut.provedení</t>
  </si>
  <si>
    <t>259284628</t>
  </si>
  <si>
    <t>13</t>
  </si>
  <si>
    <t>K005</t>
  </si>
  <si>
    <t>Elektro revize</t>
  </si>
  <si>
    <t>-584178870</t>
  </si>
  <si>
    <t>Zemní práce</t>
  </si>
  <si>
    <t>K002</t>
  </si>
  <si>
    <t>K006</t>
  </si>
  <si>
    <t>Hromosvod ZŠ Horní Slavkov - Obnova hromosvodu po rekonstrukci střechy</t>
  </si>
  <si>
    <t>ZŠ Horní Slavkov, Horní Slavkov č.p. 654
Horní Slavkov č.p. 654</t>
  </si>
  <si>
    <t>Město Horní Slavkov</t>
  </si>
  <si>
    <t>JIMACI TYC JR 3.0 vč. stojny</t>
  </si>
  <si>
    <t>Zemní práce - výkop hl. 0,7m vč. opětovného zasypání a hutnění</t>
  </si>
  <si>
    <t>DRAT 10 FeZn</t>
  </si>
  <si>
    <t>Montáž pas hromosvodový zemnící D do 50x5 mm</t>
  </si>
  <si>
    <t>Pas zamnící FeZn 30x4mm</t>
  </si>
  <si>
    <t>Montáž tyč jímací délky do 1 m na konstrukci ocelovou</t>
  </si>
  <si>
    <t>Montáž jímacích tyčí délky do 1 m, na konstrukci ocelovou</t>
  </si>
  <si>
    <t>JIMACI TYC JR 0.5 vč. stojny</t>
  </si>
  <si>
    <t>05_03_2025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</si>
</sst>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center" vertical="center" wrapText="1"/>
    </xf>
    <xf numFmtId="167" fontId="30" fillId="0" borderId="22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7" fillId="0" borderId="18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0" xfId="0"/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left" vertical="center"/>
    </xf>
    <xf numFmtId="4" fontId="17" fillId="4" borderId="22" xfId="0" applyNumberFormat="1" applyFont="1" applyFill="1" applyBorder="1" applyAlignment="1">
      <alignment vertical="center"/>
    </xf>
    <xf numFmtId="4" fontId="30" fillId="4" borderId="22" xfId="0" applyNumberFormat="1" applyFont="1" applyFill="1" applyBorder="1" applyAlignment="1">
      <alignment vertical="center"/>
    </xf>
    <xf numFmtId="4" fontId="17" fillId="4" borderId="16" xfId="0" applyNumberFormat="1" applyFont="1" applyFill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4" borderId="0" xfId="0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sqref="A1:XFD104857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94" t="s">
        <v>179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R5" s="16"/>
      <c r="BS5" s="13" t="s">
        <v>6</v>
      </c>
    </row>
    <row r="6" spans="1:74" ht="36.9" customHeight="1">
      <c r="B6" s="16"/>
      <c r="D6" s="21" t="s">
        <v>13</v>
      </c>
      <c r="K6" s="184" t="s">
        <v>168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149">
        <v>45727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4</v>
      </c>
    </row>
    <row r="17" spans="2:71" ht="18.45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25</v>
      </c>
      <c r="AK19" s="22" t="s">
        <v>20</v>
      </c>
      <c r="AN19" s="20" t="s">
        <v>1</v>
      </c>
      <c r="AR19" s="16"/>
      <c r="BS19" s="13" t="s">
        <v>6</v>
      </c>
    </row>
    <row r="20" spans="2:71" ht="18.45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6">
        <f>ROUND(AG94,2)</f>
        <v>0</v>
      </c>
      <c r="AL26" s="187"/>
      <c r="AM26" s="187"/>
      <c r="AN26" s="187"/>
      <c r="AO26" s="187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88" t="s">
        <v>28</v>
      </c>
      <c r="M28" s="188"/>
      <c r="N28" s="188"/>
      <c r="O28" s="188"/>
      <c r="P28" s="188"/>
      <c r="W28" s="188" t="s">
        <v>29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30</v>
      </c>
      <c r="AL28" s="188"/>
      <c r="AM28" s="188"/>
      <c r="AN28" s="188"/>
      <c r="AO28" s="188"/>
      <c r="AR28" s="25"/>
    </row>
    <row r="29" spans="2:71" s="2" customFormat="1" ht="14.4" customHeight="1">
      <c r="B29" s="28"/>
      <c r="D29" s="22" t="s">
        <v>31</v>
      </c>
      <c r="F29" s="22" t="s">
        <v>32</v>
      </c>
      <c r="L29" s="173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28"/>
    </row>
    <row r="30" spans="2:71" s="2" customFormat="1" ht="14.4" customHeight="1">
      <c r="B30" s="28"/>
      <c r="F30" s="22" t="s">
        <v>33</v>
      </c>
      <c r="L30" s="173">
        <v>0.15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28"/>
    </row>
    <row r="31" spans="2:71" s="2" customFormat="1" ht="14.4" hidden="1" customHeight="1">
      <c r="B31" s="28"/>
      <c r="F31" s="22" t="s">
        <v>34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28"/>
    </row>
    <row r="32" spans="2:71" s="2" customFormat="1" ht="14.4" hidden="1" customHeight="1">
      <c r="B32" s="28"/>
      <c r="F32" s="22" t="s">
        <v>35</v>
      </c>
      <c r="L32" s="173">
        <v>0.15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28"/>
    </row>
    <row r="33" spans="2:44" s="2" customFormat="1" ht="14.4" hidden="1" customHeight="1">
      <c r="B33" s="28"/>
      <c r="F33" s="22" t="s">
        <v>36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28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29"/>
      <c r="D35" s="30" t="s">
        <v>37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38</v>
      </c>
      <c r="U35" s="31"/>
      <c r="V35" s="31"/>
      <c r="W35" s="31"/>
      <c r="X35" s="174" t="s">
        <v>39</v>
      </c>
      <c r="Y35" s="175"/>
      <c r="Z35" s="175"/>
      <c r="AA35" s="175"/>
      <c r="AB35" s="175"/>
      <c r="AC35" s="31"/>
      <c r="AD35" s="31"/>
      <c r="AE35" s="31"/>
      <c r="AF35" s="31"/>
      <c r="AG35" s="31"/>
      <c r="AH35" s="31"/>
      <c r="AI35" s="31"/>
      <c r="AJ35" s="31"/>
      <c r="AK35" s="176">
        <f>SUM(AK26:AK33)</f>
        <v>0</v>
      </c>
      <c r="AL35" s="175"/>
      <c r="AM35" s="175"/>
      <c r="AN35" s="175"/>
      <c r="AO35" s="177"/>
      <c r="AP35" s="29"/>
      <c r="AQ35" s="29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3" t="s">
        <v>40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41</v>
      </c>
      <c r="AI49" s="34"/>
      <c r="AJ49" s="34"/>
      <c r="AK49" s="34"/>
      <c r="AL49" s="34"/>
      <c r="AM49" s="34"/>
      <c r="AN49" s="34"/>
      <c r="AO49" s="34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5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5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5" t="s">
        <v>42</v>
      </c>
      <c r="AI60" s="27"/>
      <c r="AJ60" s="27"/>
      <c r="AK60" s="27"/>
      <c r="AL60" s="27"/>
      <c r="AM60" s="35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3" t="s">
        <v>44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45</v>
      </c>
      <c r="AI64" s="34"/>
      <c r="AJ64" s="34"/>
      <c r="AK64" s="34"/>
      <c r="AL64" s="34"/>
      <c r="AM64" s="34"/>
      <c r="AN64" s="34"/>
      <c r="AO64" s="34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5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5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5" t="s">
        <v>42</v>
      </c>
      <c r="AI75" s="27"/>
      <c r="AJ75" s="27"/>
      <c r="AK75" s="27"/>
      <c r="AL75" s="27"/>
      <c r="AM75" s="35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5"/>
    </row>
    <row r="81" spans="1:90" s="1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5"/>
    </row>
    <row r="82" spans="1:90" s="1" customFormat="1" ht="24.9" customHeight="1">
      <c r="B82" s="25"/>
      <c r="C82" s="17" t="s">
        <v>46</v>
      </c>
      <c r="AR82" s="25"/>
    </row>
    <row r="83" spans="1:90" s="1" customFormat="1" ht="6.9" customHeight="1">
      <c r="B83" s="25"/>
      <c r="AR83" s="25"/>
    </row>
    <row r="84" spans="1:90" s="3" customFormat="1" ht="12" customHeight="1">
      <c r="B84" s="40"/>
      <c r="C84" s="22" t="s">
        <v>12</v>
      </c>
      <c r="L84" s="3" t="str">
        <f>K5</f>
        <v>05_03_2025</v>
      </c>
      <c r="AR84" s="40"/>
    </row>
    <row r="85" spans="1:90" s="4" customFormat="1" ht="36.9" customHeight="1">
      <c r="B85" s="41"/>
      <c r="C85" s="42" t="s">
        <v>13</v>
      </c>
      <c r="L85" s="162" t="str">
        <f>K6</f>
        <v>Hromosvod ZŠ Horní Slavkov - Obnova hromosvodu po rekonstrukci střechy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R85" s="41"/>
    </row>
    <row r="86" spans="1:90" s="1" customFormat="1" ht="6.9" customHeight="1">
      <c r="B86" s="25"/>
      <c r="AR86" s="25"/>
    </row>
    <row r="87" spans="1:90" s="1" customFormat="1" ht="12" customHeight="1">
      <c r="B87" s="25"/>
      <c r="C87" s="22" t="s">
        <v>16</v>
      </c>
      <c r="L87" s="43" t="str">
        <f>IF(K8="","",K8)</f>
        <v xml:space="preserve"> </v>
      </c>
      <c r="AI87" s="22" t="s">
        <v>18</v>
      </c>
      <c r="AM87" s="164">
        <f>IF(AN8= "","",AN8)</f>
        <v>45727</v>
      </c>
      <c r="AN87" s="164"/>
      <c r="AR87" s="25"/>
    </row>
    <row r="88" spans="1:90" s="1" customFormat="1" ht="6.9" customHeight="1">
      <c r="B88" s="25"/>
      <c r="AR88" s="25"/>
    </row>
    <row r="89" spans="1:90" s="1" customFormat="1" ht="15.15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165" t="str">
        <f>IF(E17="","",E17)</f>
        <v xml:space="preserve"> </v>
      </c>
      <c r="AN89" s="166"/>
      <c r="AO89" s="166"/>
      <c r="AP89" s="166"/>
      <c r="AR89" s="25"/>
      <c r="AS89" s="167" t="s">
        <v>47</v>
      </c>
      <c r="AT89" s="168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0" s="1" customFormat="1" ht="15.15" customHeight="1">
      <c r="B90" s="25"/>
      <c r="C90" s="22" t="s">
        <v>22</v>
      </c>
      <c r="L90" s="3" t="str">
        <f>IF(E14="","",E14)</f>
        <v xml:space="preserve"> </v>
      </c>
      <c r="AI90" s="22" t="s">
        <v>25</v>
      </c>
      <c r="AM90" s="165" t="str">
        <f>IF(E20="","",E20)</f>
        <v xml:space="preserve"> </v>
      </c>
      <c r="AN90" s="166"/>
      <c r="AO90" s="166"/>
      <c r="AP90" s="166"/>
      <c r="AR90" s="25"/>
      <c r="AS90" s="169"/>
      <c r="AT90" s="170"/>
      <c r="BD90" s="47"/>
    </row>
    <row r="91" spans="1:90" s="1" customFormat="1" ht="10.95" customHeight="1">
      <c r="B91" s="25"/>
      <c r="AR91" s="25"/>
      <c r="AS91" s="169"/>
      <c r="AT91" s="170"/>
      <c r="BD91" s="47"/>
    </row>
    <row r="92" spans="1:90" s="1" customFormat="1" ht="29.25" customHeight="1">
      <c r="B92" s="25"/>
      <c r="C92" s="157" t="s">
        <v>48</v>
      </c>
      <c r="D92" s="158"/>
      <c r="E92" s="158"/>
      <c r="F92" s="158"/>
      <c r="G92" s="158"/>
      <c r="H92" s="48"/>
      <c r="I92" s="159" t="s">
        <v>49</v>
      </c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60" t="s">
        <v>50</v>
      </c>
      <c r="AH92" s="158"/>
      <c r="AI92" s="158"/>
      <c r="AJ92" s="158"/>
      <c r="AK92" s="158"/>
      <c r="AL92" s="158"/>
      <c r="AM92" s="158"/>
      <c r="AN92" s="159" t="s">
        <v>51</v>
      </c>
      <c r="AO92" s="158"/>
      <c r="AP92" s="161"/>
      <c r="AQ92" s="49" t="s">
        <v>52</v>
      </c>
      <c r="AR92" s="25"/>
      <c r="AS92" s="50" t="s">
        <v>53</v>
      </c>
      <c r="AT92" s="51" t="s">
        <v>54</v>
      </c>
      <c r="AU92" s="51" t="s">
        <v>55</v>
      </c>
      <c r="AV92" s="51" t="s">
        <v>56</v>
      </c>
      <c r="AW92" s="51" t="s">
        <v>57</v>
      </c>
      <c r="AX92" s="51" t="s">
        <v>58</v>
      </c>
      <c r="AY92" s="51" t="s">
        <v>59</v>
      </c>
      <c r="AZ92" s="51" t="s">
        <v>60</v>
      </c>
      <c r="BA92" s="51" t="s">
        <v>61</v>
      </c>
      <c r="BB92" s="51" t="s">
        <v>62</v>
      </c>
      <c r="BC92" s="51" t="s">
        <v>63</v>
      </c>
      <c r="BD92" s="52" t="s">
        <v>64</v>
      </c>
    </row>
    <row r="93" spans="1:90" s="1" customFormat="1" ht="10.95" customHeight="1">
      <c r="B93" s="25"/>
      <c r="AR93" s="25"/>
      <c r="AS93" s="53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0" s="5" customFormat="1" ht="32.4" customHeight="1">
      <c r="B94" s="54"/>
      <c r="C94" s="55" t="s">
        <v>65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181">
        <f>ROUND(AG95,2)</f>
        <v>0</v>
      </c>
      <c r="AH94" s="181"/>
      <c r="AI94" s="181"/>
      <c r="AJ94" s="181"/>
      <c r="AK94" s="181"/>
      <c r="AL94" s="181"/>
      <c r="AM94" s="181"/>
      <c r="AN94" s="182">
        <f>SUM(AG94,AT94)</f>
        <v>0</v>
      </c>
      <c r="AO94" s="182"/>
      <c r="AP94" s="182"/>
      <c r="AQ94" s="58" t="s">
        <v>1</v>
      </c>
      <c r="AR94" s="54"/>
      <c r="AS94" s="59">
        <f>ROUND(AS95,2)</f>
        <v>0</v>
      </c>
      <c r="AT94" s="60">
        <f>ROUND(SUM(AV94:AW94),2)</f>
        <v>0</v>
      </c>
      <c r="AU94" s="61">
        <f>ROUND(AU95,5)</f>
        <v>39.725999999999999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ROUND(AZ95,2)</f>
        <v>0</v>
      </c>
      <c r="BA94" s="60">
        <f>ROUND(BA95,2)</f>
        <v>0</v>
      </c>
      <c r="BB94" s="60">
        <f>ROUND(BB95,2)</f>
        <v>0</v>
      </c>
      <c r="BC94" s="60">
        <f>ROUND(BC95,2)</f>
        <v>0</v>
      </c>
      <c r="BD94" s="62">
        <f>ROUND(BD95,2)</f>
        <v>0</v>
      </c>
      <c r="BS94" s="63" t="s">
        <v>66</v>
      </c>
      <c r="BT94" s="63" t="s">
        <v>67</v>
      </c>
      <c r="BV94" s="63" t="s">
        <v>68</v>
      </c>
      <c r="BW94" s="63" t="s">
        <v>5</v>
      </c>
      <c r="BX94" s="63" t="s">
        <v>69</v>
      </c>
      <c r="CL94" s="63" t="s">
        <v>1</v>
      </c>
    </row>
    <row r="95" spans="1:90" s="6" customFormat="1" ht="24.75" customHeight="1">
      <c r="A95" s="64" t="s">
        <v>70</v>
      </c>
      <c r="B95" s="65"/>
      <c r="C95" s="66"/>
      <c r="D95" s="180" t="s">
        <v>179</v>
      </c>
      <c r="E95" s="180"/>
      <c r="F95" s="180"/>
      <c r="G95" s="180"/>
      <c r="H95" s="180"/>
      <c r="I95" s="67"/>
      <c r="J95" s="180" t="s">
        <v>168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78">
        <f>'05_03_2025 - Hromosvod ZŠ'!J28</f>
        <v>0</v>
      </c>
      <c r="AH95" s="179"/>
      <c r="AI95" s="179"/>
      <c r="AJ95" s="179"/>
      <c r="AK95" s="179"/>
      <c r="AL95" s="179"/>
      <c r="AM95" s="179"/>
      <c r="AN95" s="178">
        <f>SUM(AG95,AT95)</f>
        <v>0</v>
      </c>
      <c r="AO95" s="179"/>
      <c r="AP95" s="179"/>
      <c r="AQ95" s="68" t="s">
        <v>71</v>
      </c>
      <c r="AR95" s="65"/>
      <c r="AS95" s="69">
        <v>0</v>
      </c>
      <c r="AT95" s="70">
        <f>ROUND(SUM(AV95:AW95),2)</f>
        <v>0</v>
      </c>
      <c r="AU95" s="71">
        <f>'05_03_2025 - Hromosvod ZŠ'!P115</f>
        <v>39.725999999999999</v>
      </c>
      <c r="AV95" s="70">
        <f>'05_03_2025 - Hromosvod ZŠ'!J31</f>
        <v>0</v>
      </c>
      <c r="AW95" s="70">
        <f>'05_03_2025 - Hromosvod ZŠ'!J32</f>
        <v>0</v>
      </c>
      <c r="AX95" s="70">
        <f>'05_03_2025 - Hromosvod ZŠ'!J33</f>
        <v>0</v>
      </c>
      <c r="AY95" s="70">
        <f>'05_03_2025 - Hromosvod ZŠ'!J34</f>
        <v>0</v>
      </c>
      <c r="AZ95" s="70">
        <f>'05_03_2025 - Hromosvod ZŠ'!F31</f>
        <v>0</v>
      </c>
      <c r="BA95" s="70">
        <f>'05_03_2025 - Hromosvod ZŠ'!F32</f>
        <v>0</v>
      </c>
      <c r="BB95" s="70">
        <f>'05_03_2025 - Hromosvod ZŠ'!F33</f>
        <v>0</v>
      </c>
      <c r="BC95" s="70">
        <f>'05_03_2025 - Hromosvod ZŠ'!F34</f>
        <v>0</v>
      </c>
      <c r="BD95" s="72">
        <f>'05_03_2025 - Hromosvod ZŠ'!F35</f>
        <v>0</v>
      </c>
      <c r="BT95" s="73" t="s">
        <v>72</v>
      </c>
      <c r="BU95" s="73" t="s">
        <v>73</v>
      </c>
      <c r="BV95" s="73" t="s">
        <v>68</v>
      </c>
      <c r="BW95" s="73" t="s">
        <v>5</v>
      </c>
      <c r="BX95" s="73" t="s">
        <v>69</v>
      </c>
      <c r="CL95" s="73" t="s">
        <v>1</v>
      </c>
    </row>
    <row r="96" spans="1:90" s="1" customFormat="1" ht="30" customHeight="1">
      <c r="B96" s="25"/>
      <c r="AR96" s="25"/>
    </row>
    <row r="97" spans="2:44" s="1" customFormat="1" ht="6.9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25"/>
    </row>
  </sheetData>
  <sheetProtection algorithmName="SHA-512" hashValue="iP8/RrQ8a0CYW+uuvcmUbGyX9K3N7GJeqe4TKfkppx98NKeyY9EI94egH1GsT/jxFfrS97oXFqWWbcaj4D0tzg==" saltValue="81VqLDxBMSzjXaprSocmng==" spinCount="100000" sheet="1" objects="1" scenarios="1" selectLockedCells="1" selectUnlockedCells="1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8-04-2021 - Snížení ene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N159"/>
  <sheetViews>
    <sheetView showGridLines="0" zoomScaleNormal="100" workbookViewId="0">
      <selection activeCell="I151" sqref="I15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51" width="9.28515625" hidden="1"/>
    <col min="52" max="52" width="10.5703125" customWidth="1"/>
    <col min="53" max="53" width="14.140625" customWidth="1"/>
    <col min="54" max="54" width="16.85546875" customWidth="1"/>
    <col min="55" max="55" width="12" customWidth="1"/>
    <col min="56" max="56" width="15.5703125" customWidth="1"/>
    <col min="57" max="57" width="12.140625" hidden="1" customWidth="1"/>
    <col min="58" max="58" width="6.28515625" hidden="1" customWidth="1"/>
    <col min="59" max="59" width="5.85546875" hidden="1" customWidth="1"/>
    <col min="60" max="60" width="6.140625" hidden="1" customWidth="1"/>
    <col min="61" max="61" width="5.85546875" hidden="1" customWidth="1"/>
    <col min="62" max="62" width="7.140625" hidden="1" customWidth="1"/>
    <col min="63" max="63" width="12" hidden="1" customWidth="1"/>
    <col min="64" max="64" width="5.5703125" hidden="1" customWidth="1"/>
    <col min="65" max="65" width="9.7109375" hidden="1" customWidth="1"/>
    <col min="66" max="66" width="9.140625" hidden="1" customWidth="1"/>
  </cols>
  <sheetData>
    <row r="2" spans="2:46" ht="36.9" customHeight="1"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75</v>
      </c>
      <c r="L4" s="16"/>
      <c r="M4" s="74" t="s">
        <v>10</v>
      </c>
      <c r="AT4" s="13" t="s">
        <v>4</v>
      </c>
    </row>
    <row r="5" spans="2:46" ht="6.9" customHeight="1">
      <c r="B5" s="16"/>
      <c r="L5" s="16"/>
    </row>
    <row r="6" spans="2:46" s="1" customFormat="1" ht="12" customHeight="1">
      <c r="B6" s="25"/>
      <c r="D6" s="22" t="s">
        <v>13</v>
      </c>
      <c r="L6" s="25"/>
    </row>
    <row r="7" spans="2:46" s="1" customFormat="1" ht="30" customHeight="1">
      <c r="B7" s="25"/>
      <c r="E7" s="162" t="s">
        <v>168</v>
      </c>
      <c r="F7" s="189"/>
      <c r="G7" s="189"/>
      <c r="H7" s="189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14</v>
      </c>
      <c r="F9" s="20" t="s">
        <v>1</v>
      </c>
      <c r="I9" s="22" t="s">
        <v>15</v>
      </c>
      <c r="J9" s="20" t="s">
        <v>1</v>
      </c>
      <c r="L9" s="25"/>
    </row>
    <row r="10" spans="2:46" s="1" customFormat="1" ht="12" customHeight="1">
      <c r="B10" s="25"/>
      <c r="D10" s="22" t="s">
        <v>16</v>
      </c>
      <c r="F10" s="23" t="s">
        <v>169</v>
      </c>
      <c r="I10" s="22" t="s">
        <v>18</v>
      </c>
      <c r="J10" s="44">
        <f>'Rekapitulace stavby'!AN8</f>
        <v>45727</v>
      </c>
      <c r="L10" s="25"/>
    </row>
    <row r="11" spans="2:46" s="1" customFormat="1" ht="10.95" customHeight="1">
      <c r="B11" s="25"/>
      <c r="L11" s="25"/>
    </row>
    <row r="12" spans="2:46" s="1" customFormat="1" ht="12" customHeight="1">
      <c r="B12" s="25"/>
      <c r="D12" s="22" t="s">
        <v>19</v>
      </c>
      <c r="F12" s="1" t="s">
        <v>170</v>
      </c>
      <c r="I12" s="22" t="s">
        <v>20</v>
      </c>
      <c r="J12" s="190"/>
      <c r="L12" s="25"/>
    </row>
    <row r="13" spans="2:46" s="1" customFormat="1" ht="18" customHeight="1">
      <c r="B13" s="25"/>
      <c r="E13" s="20" t="str">
        <f>IF('Rekapitulace stavby'!E11="","",'Rekapitulace stavby'!E11)</f>
        <v xml:space="preserve"> </v>
      </c>
      <c r="I13" s="22" t="s">
        <v>21</v>
      </c>
      <c r="J13" s="190"/>
      <c r="L13" s="25"/>
    </row>
    <row r="14" spans="2:46" s="1" customFormat="1" ht="6.9" customHeight="1">
      <c r="B14" s="25"/>
      <c r="L14" s="25"/>
    </row>
    <row r="15" spans="2:46" s="1" customFormat="1" ht="12" customHeight="1">
      <c r="B15" s="25"/>
      <c r="D15" s="22" t="s">
        <v>22</v>
      </c>
      <c r="F15" s="195"/>
      <c r="I15" s="22" t="s">
        <v>20</v>
      </c>
      <c r="J15" s="195"/>
      <c r="L15" s="25"/>
    </row>
    <row r="16" spans="2:46" s="1" customFormat="1" ht="18" customHeight="1">
      <c r="B16" s="25"/>
      <c r="E16" s="183" t="str">
        <f>'Rekapitulace stavby'!E14</f>
        <v xml:space="preserve"> </v>
      </c>
      <c r="F16" s="183"/>
      <c r="G16" s="183"/>
      <c r="H16" s="183"/>
      <c r="I16" s="22" t="s">
        <v>21</v>
      </c>
      <c r="J16" s="195"/>
      <c r="L16" s="25"/>
    </row>
    <row r="17" spans="2:12" s="1" customFormat="1" ht="6.9" customHeight="1">
      <c r="B17" s="25"/>
      <c r="L17" s="25"/>
    </row>
    <row r="18" spans="2:12" s="1" customFormat="1" ht="12" customHeight="1">
      <c r="B18" s="25"/>
      <c r="D18" s="22" t="s">
        <v>23</v>
      </c>
      <c r="I18" s="22" t="s">
        <v>20</v>
      </c>
      <c r="J18" s="20" t="str">
        <f>IF('Rekapitulace stavby'!AN16="","",'Rekapitulace stavby'!AN16)</f>
        <v/>
      </c>
      <c r="L18" s="25"/>
    </row>
    <row r="19" spans="2:12" s="1" customFormat="1" ht="18" customHeight="1">
      <c r="B19" s="25"/>
      <c r="E19" s="20" t="str">
        <f>IF('Rekapitulace stavby'!E17="","",'Rekapitulace stavby'!E17)</f>
        <v xml:space="preserve"> </v>
      </c>
      <c r="I19" s="22" t="s">
        <v>21</v>
      </c>
      <c r="J19" s="20" t="str">
        <f>IF('Rekapitulace stavby'!AN17="","",'Rekapitulace stavby'!AN17)</f>
        <v/>
      </c>
      <c r="L19" s="25"/>
    </row>
    <row r="20" spans="2:12" s="1" customFormat="1" ht="6.9" customHeight="1">
      <c r="B20" s="25"/>
      <c r="L20" s="25"/>
    </row>
    <row r="21" spans="2:12" s="1" customFormat="1" ht="12" customHeight="1">
      <c r="B21" s="25"/>
      <c r="D21" s="22" t="s">
        <v>25</v>
      </c>
      <c r="I21" s="22" t="s">
        <v>20</v>
      </c>
      <c r="J21" s="20" t="str">
        <f>IF('Rekapitulace stavby'!AN19="","",'Rekapitulace stavby'!AN19)</f>
        <v/>
      </c>
      <c r="L21" s="25"/>
    </row>
    <row r="22" spans="2:12" s="1" customFormat="1" ht="18" customHeight="1">
      <c r="B22" s="25"/>
      <c r="E22" s="20" t="str">
        <f>IF('Rekapitulace stavby'!E20="","",'Rekapitulace stavby'!E20)</f>
        <v xml:space="preserve"> </v>
      </c>
      <c r="I22" s="22" t="s">
        <v>21</v>
      </c>
      <c r="J22" s="20" t="str">
        <f>IF('Rekapitulace stavby'!AN20="","",'Rekapitulace stavby'!AN20)</f>
        <v/>
      </c>
      <c r="L22" s="25"/>
    </row>
    <row r="23" spans="2:12" s="1" customFormat="1" ht="6.9" customHeight="1">
      <c r="B23" s="25"/>
      <c r="L23" s="25"/>
    </row>
    <row r="24" spans="2:12" s="1" customFormat="1" ht="12" customHeight="1">
      <c r="B24" s="25"/>
      <c r="D24" s="22" t="s">
        <v>26</v>
      </c>
      <c r="L24" s="25"/>
    </row>
    <row r="25" spans="2:12" s="7" customFormat="1" ht="16.5" customHeight="1">
      <c r="B25" s="75"/>
      <c r="E25" s="185" t="s">
        <v>1</v>
      </c>
      <c r="F25" s="185"/>
      <c r="G25" s="185"/>
      <c r="H25" s="185"/>
      <c r="L25" s="75"/>
    </row>
    <row r="26" spans="2:12" s="1" customFormat="1" ht="6.9" customHeight="1">
      <c r="B26" s="25"/>
      <c r="L26" s="25"/>
    </row>
    <row r="27" spans="2:12" s="1" customFormat="1" ht="6.9" customHeight="1">
      <c r="B27" s="25"/>
      <c r="D27" s="45"/>
      <c r="E27" s="45"/>
      <c r="F27" s="45"/>
      <c r="G27" s="45"/>
      <c r="H27" s="45"/>
      <c r="I27" s="45"/>
      <c r="J27" s="45"/>
      <c r="K27" s="45"/>
      <c r="L27" s="25"/>
    </row>
    <row r="28" spans="2:12" s="1" customFormat="1" ht="25.35" customHeight="1">
      <c r="B28" s="25"/>
      <c r="D28" s="76" t="s">
        <v>27</v>
      </c>
      <c r="J28" s="57">
        <f>ROUND(J115, 2)</f>
        <v>0</v>
      </c>
      <c r="L28" s="25"/>
    </row>
    <row r="29" spans="2:12" s="1" customFormat="1" ht="6.9" customHeight="1">
      <c r="B29" s="25"/>
      <c r="D29" s="45"/>
      <c r="E29" s="45"/>
      <c r="F29" s="45"/>
      <c r="G29" s="45"/>
      <c r="H29" s="45"/>
      <c r="I29" s="45"/>
      <c r="J29" s="45"/>
      <c r="K29" s="45"/>
      <c r="L29" s="25"/>
    </row>
    <row r="30" spans="2:12" s="1" customFormat="1" ht="14.4" customHeight="1">
      <c r="B30" s="25"/>
      <c r="F30" s="77" t="s">
        <v>29</v>
      </c>
      <c r="I30" s="77" t="s">
        <v>28</v>
      </c>
      <c r="J30" s="77" t="s">
        <v>30</v>
      </c>
      <c r="L30" s="25"/>
    </row>
    <row r="31" spans="2:12" s="1" customFormat="1" ht="14.4" customHeight="1">
      <c r="B31" s="25"/>
      <c r="D31" s="78" t="s">
        <v>31</v>
      </c>
      <c r="E31" s="22" t="s">
        <v>32</v>
      </c>
      <c r="F31" s="79">
        <f>ROUND((SUM(BE115:BE150)),  2)</f>
        <v>0</v>
      </c>
      <c r="I31" s="80">
        <v>0.21</v>
      </c>
      <c r="J31" s="79">
        <f>ROUND(((SUM(BE115:BE150))*I31),  2)</f>
        <v>0</v>
      </c>
      <c r="L31" s="25"/>
    </row>
    <row r="32" spans="2:12" s="1" customFormat="1" ht="14.4" customHeight="1">
      <c r="B32" s="25"/>
      <c r="E32" s="22" t="s">
        <v>33</v>
      </c>
      <c r="F32" s="79">
        <f>ROUND((SUM(BF115:BF150)),  2)</f>
        <v>0</v>
      </c>
      <c r="I32" s="80">
        <v>0.15</v>
      </c>
      <c r="J32" s="79">
        <f>ROUND(((SUM(BF115:BF150))*I32),  2)</f>
        <v>0</v>
      </c>
      <c r="L32" s="25"/>
    </row>
    <row r="33" spans="2:12" s="1" customFormat="1" ht="14.4" hidden="1" customHeight="1">
      <c r="B33" s="25"/>
      <c r="E33" s="22" t="s">
        <v>34</v>
      </c>
      <c r="F33" s="79">
        <f>ROUND((SUM(BG115:BG150)),  2)</f>
        <v>0</v>
      </c>
      <c r="I33" s="80">
        <v>0.21</v>
      </c>
      <c r="J33" s="79">
        <f>0</f>
        <v>0</v>
      </c>
      <c r="L33" s="25"/>
    </row>
    <row r="34" spans="2:12" s="1" customFormat="1" ht="14.4" hidden="1" customHeight="1">
      <c r="B34" s="25"/>
      <c r="E34" s="22" t="s">
        <v>35</v>
      </c>
      <c r="F34" s="79">
        <f>ROUND((SUM(BH115:BH150)),  2)</f>
        <v>0</v>
      </c>
      <c r="I34" s="80">
        <v>0.15</v>
      </c>
      <c r="J34" s="79">
        <f>0</f>
        <v>0</v>
      </c>
      <c r="L34" s="25"/>
    </row>
    <row r="35" spans="2:12" s="1" customFormat="1" ht="14.4" hidden="1" customHeight="1">
      <c r="B35" s="25"/>
      <c r="E35" s="22" t="s">
        <v>36</v>
      </c>
      <c r="F35" s="79">
        <f>ROUND((SUM(BI115:BI150)),  2)</f>
        <v>0</v>
      </c>
      <c r="I35" s="80">
        <v>0</v>
      </c>
      <c r="J35" s="79">
        <f>0</f>
        <v>0</v>
      </c>
      <c r="L35" s="25"/>
    </row>
    <row r="36" spans="2:12" s="1" customFormat="1" ht="6.9" customHeight="1">
      <c r="B36" s="25"/>
      <c r="L36" s="25"/>
    </row>
    <row r="37" spans="2:12" s="1" customFormat="1" ht="25.35" customHeight="1">
      <c r="B37" s="25"/>
      <c r="C37" s="81"/>
      <c r="D37" s="82" t="s">
        <v>37</v>
      </c>
      <c r="E37" s="48"/>
      <c r="F37" s="48"/>
      <c r="G37" s="83" t="s">
        <v>38</v>
      </c>
      <c r="H37" s="84" t="s">
        <v>39</v>
      </c>
      <c r="I37" s="48"/>
      <c r="J37" s="85">
        <f>SUM(J28:J35)</f>
        <v>0</v>
      </c>
      <c r="K37" s="86"/>
      <c r="L37" s="25"/>
    </row>
    <row r="38" spans="2:12" s="1" customFormat="1" ht="14.4" customHeight="1">
      <c r="B38" s="25"/>
      <c r="L38" s="25"/>
    </row>
    <row r="39" spans="2:12" ht="14.4" customHeight="1">
      <c r="B39" s="16"/>
      <c r="L39" s="16"/>
    </row>
    <row r="40" spans="2:12" ht="14.4" customHeight="1">
      <c r="B40" s="16"/>
      <c r="L40" s="16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3" t="s">
        <v>40</v>
      </c>
      <c r="E50" s="34"/>
      <c r="F50" s="34"/>
      <c r="G50" s="33" t="s">
        <v>41</v>
      </c>
      <c r="H50" s="34"/>
      <c r="I50" s="34"/>
      <c r="J50" s="34"/>
      <c r="K50" s="34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5" t="s">
        <v>42</v>
      </c>
      <c r="E61" s="27"/>
      <c r="F61" s="87" t="s">
        <v>43</v>
      </c>
      <c r="G61" s="35" t="s">
        <v>42</v>
      </c>
      <c r="H61" s="27"/>
      <c r="I61" s="27"/>
      <c r="J61" s="88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3" t="s">
        <v>44</v>
      </c>
      <c r="E65" s="34"/>
      <c r="F65" s="34"/>
      <c r="G65" s="33" t="s">
        <v>45</v>
      </c>
      <c r="H65" s="34"/>
      <c r="I65" s="34"/>
      <c r="J65" s="34"/>
      <c r="K65" s="34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5" t="s">
        <v>42</v>
      </c>
      <c r="E76" s="27"/>
      <c r="F76" s="87" t="s">
        <v>43</v>
      </c>
      <c r="G76" s="35" t="s">
        <v>42</v>
      </c>
      <c r="H76" s="27"/>
      <c r="I76" s="27"/>
      <c r="J76" s="88" t="s">
        <v>43</v>
      </c>
      <c r="K76" s="27"/>
      <c r="L76" s="25"/>
    </row>
    <row r="77" spans="2:12" s="1" customFormat="1" ht="14.4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5"/>
    </row>
    <row r="81" spans="2:47" s="1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5"/>
    </row>
    <row r="82" spans="2:47" s="1" customFormat="1" ht="24.9" customHeight="1">
      <c r="B82" s="25"/>
      <c r="C82" s="17" t="s">
        <v>76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30" customHeight="1">
      <c r="B85" s="25"/>
      <c r="E85" s="162"/>
      <c r="F85" s="189"/>
      <c r="G85" s="189"/>
      <c r="H85" s="189"/>
      <c r="L85" s="25"/>
    </row>
    <row r="86" spans="2:47" s="1" customFormat="1" ht="6.9" customHeight="1">
      <c r="B86" s="25"/>
      <c r="L86" s="25"/>
    </row>
    <row r="87" spans="2:47" s="1" customFormat="1" ht="12" customHeight="1">
      <c r="B87" s="25"/>
      <c r="C87" s="22" t="s">
        <v>16</v>
      </c>
      <c r="F87" s="20" t="str">
        <f>F10</f>
        <v>ZŠ Horní Slavkov, Horní Slavkov č.p. 654
Horní Slavkov č.p. 654</v>
      </c>
      <c r="I87" s="22" t="s">
        <v>18</v>
      </c>
      <c r="J87" s="44">
        <f>IF(J10="","",J10)</f>
        <v>45727</v>
      </c>
      <c r="L87" s="25"/>
    </row>
    <row r="88" spans="2:47" s="1" customFormat="1" ht="6.9" customHeight="1">
      <c r="B88" s="25"/>
      <c r="L88" s="25"/>
    </row>
    <row r="89" spans="2:47" s="1" customFormat="1" ht="15.15" customHeight="1">
      <c r="B89" s="25"/>
      <c r="C89" s="22" t="s">
        <v>19</v>
      </c>
      <c r="F89" s="20" t="str">
        <f>E13</f>
        <v xml:space="preserve"> </v>
      </c>
      <c r="I89" s="22" t="s">
        <v>23</v>
      </c>
      <c r="J89" s="23" t="str">
        <f>E19</f>
        <v xml:space="preserve"> </v>
      </c>
      <c r="L89" s="25"/>
    </row>
    <row r="90" spans="2:47" s="1" customFormat="1" ht="15.15" customHeight="1">
      <c r="B90" s="25"/>
      <c r="C90" s="22" t="s">
        <v>22</v>
      </c>
      <c r="F90" s="20" t="str">
        <f>IF(E16="","",E16)</f>
        <v xml:space="preserve"> </v>
      </c>
      <c r="I90" s="22" t="s">
        <v>25</v>
      </c>
      <c r="J90" s="23" t="str">
        <f>E22</f>
        <v xml:space="preserve"> </v>
      </c>
      <c r="L90" s="25"/>
    </row>
    <row r="91" spans="2:47" s="1" customFormat="1" ht="10.35" customHeight="1">
      <c r="B91" s="25"/>
      <c r="L91" s="25"/>
    </row>
    <row r="92" spans="2:47" s="1" customFormat="1" ht="29.25" customHeight="1">
      <c r="B92" s="25"/>
      <c r="C92" s="89" t="s">
        <v>77</v>
      </c>
      <c r="D92" s="81"/>
      <c r="E92" s="81"/>
      <c r="F92" s="81"/>
      <c r="G92" s="81"/>
      <c r="H92" s="81"/>
      <c r="I92" s="81"/>
      <c r="J92" s="90" t="s">
        <v>78</v>
      </c>
      <c r="K92" s="81"/>
      <c r="L92" s="25"/>
    </row>
    <row r="93" spans="2:47" s="1" customFormat="1" ht="10.35" customHeight="1">
      <c r="B93" s="25"/>
      <c r="L93" s="25"/>
    </row>
    <row r="94" spans="2:47" s="1" customFormat="1" ht="22.95" customHeight="1">
      <c r="B94" s="25"/>
      <c r="C94" s="91" t="s">
        <v>79</v>
      </c>
      <c r="J94" s="57">
        <f>J115</f>
        <v>0</v>
      </c>
      <c r="L94" s="25"/>
      <c r="AU94" s="13" t="s">
        <v>80</v>
      </c>
    </row>
    <row r="95" spans="2:47" s="8" customFormat="1" ht="24.9" customHeight="1">
      <c r="B95" s="92"/>
      <c r="D95" s="93" t="s">
        <v>81</v>
      </c>
      <c r="E95" s="94"/>
      <c r="F95" s="94"/>
      <c r="G95" s="94"/>
      <c r="H95" s="94"/>
      <c r="I95" s="94"/>
      <c r="J95" s="95">
        <f>J116</f>
        <v>0</v>
      </c>
      <c r="L95" s="92"/>
    </row>
    <row r="96" spans="2:47" s="9" customFormat="1" ht="19.95" customHeight="1">
      <c r="B96" s="96"/>
      <c r="D96" s="97" t="s">
        <v>82</v>
      </c>
      <c r="E96" s="98"/>
      <c r="F96" s="98"/>
      <c r="G96" s="98"/>
      <c r="H96" s="98"/>
      <c r="I96" s="98"/>
      <c r="J96" s="99">
        <f>J117</f>
        <v>0</v>
      </c>
      <c r="L96" s="96"/>
    </row>
    <row r="97" spans="2:12" s="9" customFormat="1" ht="19.95" customHeight="1">
      <c r="B97" s="96"/>
      <c r="D97" s="97" t="s">
        <v>83</v>
      </c>
      <c r="E97" s="98"/>
      <c r="F97" s="98"/>
      <c r="G97" s="98"/>
      <c r="H97" s="98"/>
      <c r="I97" s="98"/>
      <c r="J97" s="99">
        <f>J146</f>
        <v>0</v>
      </c>
      <c r="L97" s="96"/>
    </row>
    <row r="98" spans="2:12" s="1" customFormat="1" ht="21.75" customHeight="1">
      <c r="B98" s="25"/>
      <c r="L98" s="25"/>
    </row>
    <row r="99" spans="2:12" s="1" customFormat="1" ht="6.9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25"/>
    </row>
    <row r="103" spans="2:12" s="1" customFormat="1" ht="6.9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25"/>
    </row>
    <row r="104" spans="2:12" s="1" customFormat="1" ht="24.9" customHeight="1">
      <c r="B104" s="25"/>
      <c r="C104" s="17" t="s">
        <v>84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13</v>
      </c>
      <c r="L106" s="25"/>
    </row>
    <row r="107" spans="2:12" s="1" customFormat="1" ht="30" customHeight="1">
      <c r="B107" s="25"/>
      <c r="E107" s="162"/>
      <c r="F107" s="189"/>
      <c r="G107" s="189"/>
      <c r="H107" s="189"/>
      <c r="L107" s="25"/>
    </row>
    <row r="108" spans="2:12" s="1" customFormat="1" ht="6.9" customHeight="1">
      <c r="B108" s="25"/>
      <c r="L108" s="25"/>
    </row>
    <row r="109" spans="2:12" s="1" customFormat="1" ht="12" customHeight="1">
      <c r="B109" s="25"/>
      <c r="C109" s="22" t="s">
        <v>16</v>
      </c>
      <c r="F109" s="20" t="str">
        <f>F10</f>
        <v>ZŠ Horní Slavkov, Horní Slavkov č.p. 654
Horní Slavkov č.p. 654</v>
      </c>
      <c r="I109" s="22" t="s">
        <v>18</v>
      </c>
      <c r="J109" s="44">
        <f>IF(J10="","",J10)</f>
        <v>45727</v>
      </c>
      <c r="L109" s="25"/>
    </row>
    <row r="110" spans="2:12" s="1" customFormat="1" ht="6.9" customHeight="1">
      <c r="B110" s="25"/>
      <c r="L110" s="25"/>
    </row>
    <row r="111" spans="2:12" s="1" customFormat="1" ht="15.15" customHeight="1">
      <c r="B111" s="25"/>
      <c r="C111" s="22" t="s">
        <v>19</v>
      </c>
      <c r="F111" s="20" t="str">
        <f>E13</f>
        <v xml:space="preserve"> </v>
      </c>
      <c r="I111" s="22" t="s">
        <v>23</v>
      </c>
      <c r="J111" s="23" t="str">
        <f>E19</f>
        <v xml:space="preserve"> </v>
      </c>
      <c r="L111" s="25"/>
    </row>
    <row r="112" spans="2:12" s="1" customFormat="1" ht="15.15" customHeight="1">
      <c r="B112" s="25"/>
      <c r="C112" s="22" t="s">
        <v>22</v>
      </c>
      <c r="F112" s="20" t="str">
        <f>IF(E16="","",E16)</f>
        <v xml:space="preserve"> </v>
      </c>
      <c r="I112" s="22" t="s">
        <v>25</v>
      </c>
      <c r="J112" s="23" t="str">
        <f>E22</f>
        <v xml:space="preserve"> </v>
      </c>
      <c r="L112" s="25"/>
    </row>
    <row r="113" spans="2:65" s="1" customFormat="1" ht="10.35" customHeight="1">
      <c r="B113" s="25"/>
      <c r="L113" s="25"/>
    </row>
    <row r="114" spans="2:65" s="10" customFormat="1" ht="29.25" customHeight="1">
      <c r="B114" s="100"/>
      <c r="C114" s="101" t="s">
        <v>85</v>
      </c>
      <c r="D114" s="102" t="s">
        <v>52</v>
      </c>
      <c r="E114" s="102" t="s">
        <v>48</v>
      </c>
      <c r="F114" s="102" t="s">
        <v>49</v>
      </c>
      <c r="G114" s="102" t="s">
        <v>86</v>
      </c>
      <c r="H114" s="102" t="s">
        <v>87</v>
      </c>
      <c r="I114" s="102" t="s">
        <v>88</v>
      </c>
      <c r="J114" s="103" t="s">
        <v>78</v>
      </c>
      <c r="K114" s="104" t="s">
        <v>89</v>
      </c>
      <c r="L114" s="100"/>
      <c r="M114" s="50" t="s">
        <v>1</v>
      </c>
      <c r="N114" s="51" t="s">
        <v>31</v>
      </c>
      <c r="O114" s="51" t="s">
        <v>90</v>
      </c>
      <c r="P114" s="51" t="s">
        <v>91</v>
      </c>
      <c r="Q114" s="51" t="s">
        <v>92</v>
      </c>
      <c r="R114" s="51" t="s">
        <v>93</v>
      </c>
      <c r="S114" s="51" t="s">
        <v>94</v>
      </c>
      <c r="T114" s="52" t="s">
        <v>95</v>
      </c>
    </row>
    <row r="115" spans="2:65" s="1" customFormat="1" ht="22.95" customHeight="1">
      <c r="B115" s="25"/>
      <c r="C115" s="55" t="s">
        <v>96</v>
      </c>
      <c r="J115" s="105">
        <f>BK115</f>
        <v>0</v>
      </c>
      <c r="L115" s="25"/>
      <c r="M115" s="53"/>
      <c r="N115" s="45"/>
      <c r="O115" s="45"/>
      <c r="P115" s="106">
        <f>P116</f>
        <v>39.725999999999999</v>
      </c>
      <c r="Q115" s="45"/>
      <c r="R115" s="106">
        <f>R116</f>
        <v>5.3470000000000004E-2</v>
      </c>
      <c r="S115" s="45"/>
      <c r="T115" s="107">
        <f>T116</f>
        <v>0</v>
      </c>
      <c r="AT115" s="13" t="s">
        <v>66</v>
      </c>
      <c r="AU115" s="13" t="s">
        <v>80</v>
      </c>
      <c r="BK115" s="108">
        <f>BK116</f>
        <v>0</v>
      </c>
    </row>
    <row r="116" spans="2:65" s="11" customFormat="1" ht="25.95" customHeight="1">
      <c r="B116" s="109"/>
      <c r="D116" s="110" t="s">
        <v>66</v>
      </c>
      <c r="E116" s="111" t="s">
        <v>97</v>
      </c>
      <c r="F116" s="111" t="s">
        <v>97</v>
      </c>
      <c r="J116" s="112">
        <f>BK116</f>
        <v>0</v>
      </c>
      <c r="L116" s="109"/>
      <c r="M116" s="113"/>
      <c r="P116" s="114">
        <f>P117+P146</f>
        <v>39.725999999999999</v>
      </c>
      <c r="R116" s="114">
        <f>R117+R146</f>
        <v>5.3470000000000004E-2</v>
      </c>
      <c r="T116" s="115">
        <f>T117+T146</f>
        <v>0</v>
      </c>
      <c r="AR116" s="110" t="s">
        <v>74</v>
      </c>
      <c r="AT116" s="116" t="s">
        <v>66</v>
      </c>
      <c r="AU116" s="116" t="s">
        <v>67</v>
      </c>
      <c r="AY116" s="110" t="s">
        <v>98</v>
      </c>
      <c r="BK116" s="117">
        <f>BK117+BK146</f>
        <v>0</v>
      </c>
    </row>
    <row r="117" spans="2:65" s="11" customFormat="1" ht="22.95" customHeight="1">
      <c r="B117" s="109"/>
      <c r="D117" s="110" t="s">
        <v>66</v>
      </c>
      <c r="E117" s="118" t="s">
        <v>99</v>
      </c>
      <c r="F117" s="118" t="s">
        <v>100</v>
      </c>
      <c r="J117" s="119">
        <f>BK117</f>
        <v>0</v>
      </c>
      <c r="L117" s="109"/>
      <c r="M117" s="113"/>
      <c r="P117" s="114">
        <f>SUM(P118:P137)</f>
        <v>39.725999999999999</v>
      </c>
      <c r="R117" s="114">
        <f>SUM(R118:R137)</f>
        <v>5.3470000000000004E-2</v>
      </c>
      <c r="T117" s="115">
        <f>SUM(T118:T137)</f>
        <v>0</v>
      </c>
      <c r="AR117" s="110" t="s">
        <v>74</v>
      </c>
      <c r="AT117" s="116" t="s">
        <v>66</v>
      </c>
      <c r="AU117" s="116" t="s">
        <v>72</v>
      </c>
      <c r="AY117" s="110" t="s">
        <v>98</v>
      </c>
      <c r="BK117" s="117">
        <f>SUM(BK118:BK144)</f>
        <v>0</v>
      </c>
    </row>
    <row r="118" spans="2:65" s="1" customFormat="1" ht="16.5" customHeight="1">
      <c r="B118" s="25"/>
      <c r="C118" s="120" t="s">
        <v>72</v>
      </c>
      <c r="D118" s="120" t="s">
        <v>101</v>
      </c>
      <c r="E118" s="121" t="s">
        <v>102</v>
      </c>
      <c r="F118" s="122" t="s">
        <v>103</v>
      </c>
      <c r="G118" s="123" t="s">
        <v>104</v>
      </c>
      <c r="H118" s="124">
        <v>37</v>
      </c>
      <c r="I118" s="191"/>
      <c r="J118" s="125">
        <f>ROUND(I118*H118,2)</f>
        <v>0</v>
      </c>
      <c r="K118" s="126"/>
      <c r="L118" s="25"/>
      <c r="M118" s="127" t="s">
        <v>1</v>
      </c>
      <c r="N118" s="128" t="s">
        <v>32</v>
      </c>
      <c r="O118" s="129">
        <v>0.252</v>
      </c>
      <c r="P118" s="129">
        <f>O118*H118</f>
        <v>9.3239999999999998</v>
      </c>
      <c r="Q118" s="129">
        <v>0</v>
      </c>
      <c r="R118" s="129">
        <f>Q118*H118</f>
        <v>0</v>
      </c>
      <c r="S118" s="129">
        <v>0</v>
      </c>
      <c r="T118" s="130">
        <f>S118*H118</f>
        <v>0</v>
      </c>
      <c r="AR118" s="131" t="s">
        <v>105</v>
      </c>
      <c r="AT118" s="131" t="s">
        <v>101</v>
      </c>
      <c r="AU118" s="131" t="s">
        <v>74</v>
      </c>
      <c r="AY118" s="13" t="s">
        <v>98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3" t="s">
        <v>72</v>
      </c>
      <c r="BK118" s="132">
        <f>ROUND(I118*H118,2)</f>
        <v>0</v>
      </c>
      <c r="BL118" s="13" t="s">
        <v>105</v>
      </c>
      <c r="BM118" s="131" t="s">
        <v>106</v>
      </c>
    </row>
    <row r="119" spans="2:65" s="1" customFormat="1">
      <c r="B119" s="25"/>
      <c r="D119" s="133" t="s">
        <v>107</v>
      </c>
      <c r="F119" s="134" t="s">
        <v>108</v>
      </c>
      <c r="L119" s="25"/>
      <c r="M119" s="135"/>
      <c r="T119" s="47"/>
      <c r="AT119" s="13" t="s">
        <v>107</v>
      </c>
      <c r="AU119" s="13" t="s">
        <v>74</v>
      </c>
    </row>
    <row r="120" spans="2:65" s="1" customFormat="1" ht="16.5" customHeight="1">
      <c r="B120" s="25"/>
      <c r="C120" s="136" t="s">
        <v>74</v>
      </c>
      <c r="D120" s="136" t="s">
        <v>109</v>
      </c>
      <c r="E120" s="137" t="s">
        <v>110</v>
      </c>
      <c r="F120" s="138" t="s">
        <v>111</v>
      </c>
      <c r="G120" s="139" t="s">
        <v>104</v>
      </c>
      <c r="H120" s="140">
        <v>37</v>
      </c>
      <c r="I120" s="192"/>
      <c r="J120" s="141">
        <f>ROUND(I120*H120,2)</f>
        <v>0</v>
      </c>
      <c r="K120" s="142"/>
      <c r="L120" s="143"/>
      <c r="M120" s="144" t="s">
        <v>1</v>
      </c>
      <c r="N120" s="145" t="s">
        <v>32</v>
      </c>
      <c r="O120" s="129">
        <v>0</v>
      </c>
      <c r="P120" s="129">
        <f>O120*H120</f>
        <v>0</v>
      </c>
      <c r="Q120" s="129">
        <v>1.1E-4</v>
      </c>
      <c r="R120" s="129">
        <f>Q120*H120</f>
        <v>4.0699999999999998E-3</v>
      </c>
      <c r="S120" s="129">
        <v>0</v>
      </c>
      <c r="T120" s="130">
        <f>S120*H120</f>
        <v>0</v>
      </c>
      <c r="AR120" s="131" t="s">
        <v>112</v>
      </c>
      <c r="AT120" s="131" t="s">
        <v>109</v>
      </c>
      <c r="AU120" s="131" t="s">
        <v>74</v>
      </c>
      <c r="AY120" s="13" t="s">
        <v>98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3" t="s">
        <v>72</v>
      </c>
      <c r="BK120" s="132">
        <f>ROUND(I120*H120,2)</f>
        <v>0</v>
      </c>
      <c r="BL120" s="13" t="s">
        <v>105</v>
      </c>
      <c r="BM120" s="131" t="s">
        <v>113</v>
      </c>
    </row>
    <row r="121" spans="2:65" s="1" customFormat="1">
      <c r="B121" s="25"/>
      <c r="D121" s="133" t="s">
        <v>107</v>
      </c>
      <c r="F121" s="134" t="s">
        <v>111</v>
      </c>
      <c r="L121" s="25"/>
      <c r="M121" s="135"/>
      <c r="T121" s="47"/>
      <c r="AT121" s="13" t="s">
        <v>107</v>
      </c>
      <c r="AU121" s="13" t="s">
        <v>74</v>
      </c>
    </row>
    <row r="122" spans="2:65" s="1" customFormat="1" ht="16.5" customHeight="1">
      <c r="B122" s="25"/>
      <c r="C122" s="120" t="s">
        <v>114</v>
      </c>
      <c r="D122" s="120" t="s">
        <v>101</v>
      </c>
      <c r="E122" s="121" t="s">
        <v>115</v>
      </c>
      <c r="F122" s="122" t="s">
        <v>116</v>
      </c>
      <c r="G122" s="123" t="s">
        <v>104</v>
      </c>
      <c r="H122" s="124">
        <v>15</v>
      </c>
      <c r="I122" s="191"/>
      <c r="J122" s="125">
        <f>ROUND(I122*H122,2)</f>
        <v>0</v>
      </c>
      <c r="K122" s="126"/>
      <c r="L122" s="25"/>
      <c r="M122" s="127" t="s">
        <v>1</v>
      </c>
      <c r="N122" s="128" t="s">
        <v>32</v>
      </c>
      <c r="O122" s="129">
        <v>0.35199999999999998</v>
      </c>
      <c r="P122" s="129">
        <f>O122*H122</f>
        <v>5.2799999999999994</v>
      </c>
      <c r="Q122" s="129">
        <v>0</v>
      </c>
      <c r="R122" s="129">
        <f>Q122*H122</f>
        <v>0</v>
      </c>
      <c r="S122" s="129">
        <v>0</v>
      </c>
      <c r="T122" s="130">
        <f>S122*H122</f>
        <v>0</v>
      </c>
      <c r="AR122" s="131" t="s">
        <v>105</v>
      </c>
      <c r="AT122" s="131" t="s">
        <v>101</v>
      </c>
      <c r="AU122" s="131" t="s">
        <v>74</v>
      </c>
      <c r="AY122" s="13" t="s">
        <v>98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3" t="s">
        <v>72</v>
      </c>
      <c r="BK122" s="132">
        <f>ROUND(I122*H122,2)</f>
        <v>0</v>
      </c>
      <c r="BL122" s="13" t="s">
        <v>105</v>
      </c>
      <c r="BM122" s="131" t="s">
        <v>117</v>
      </c>
    </row>
    <row r="123" spans="2:65" s="1" customFormat="1">
      <c r="B123" s="25"/>
      <c r="D123" s="133" t="s">
        <v>107</v>
      </c>
      <c r="F123" s="134" t="s">
        <v>118</v>
      </c>
      <c r="L123" s="25"/>
      <c r="M123" s="135"/>
      <c r="T123" s="47"/>
      <c r="AT123" s="13" t="s">
        <v>107</v>
      </c>
      <c r="AU123" s="13" t="s">
        <v>74</v>
      </c>
    </row>
    <row r="124" spans="2:65" s="1" customFormat="1" ht="16.5" customHeight="1">
      <c r="B124" s="25"/>
      <c r="C124" s="136" t="s">
        <v>119</v>
      </c>
      <c r="D124" s="136" t="s">
        <v>109</v>
      </c>
      <c r="E124" s="137" t="s">
        <v>120</v>
      </c>
      <c r="F124" s="138" t="s">
        <v>121</v>
      </c>
      <c r="G124" s="139" t="s">
        <v>104</v>
      </c>
      <c r="H124" s="140">
        <v>15</v>
      </c>
      <c r="I124" s="192"/>
      <c r="J124" s="141">
        <f>ROUND(I124*H124,2)</f>
        <v>0</v>
      </c>
      <c r="K124" s="142"/>
      <c r="L124" s="143"/>
      <c r="M124" s="144" t="s">
        <v>1</v>
      </c>
      <c r="N124" s="145" t="s">
        <v>32</v>
      </c>
      <c r="O124" s="129">
        <v>0</v>
      </c>
      <c r="P124" s="129">
        <f>O124*H124</f>
        <v>0</v>
      </c>
      <c r="Q124" s="129">
        <v>3.8999999999999999E-4</v>
      </c>
      <c r="R124" s="129">
        <f>Q124*H124</f>
        <v>5.8500000000000002E-3</v>
      </c>
      <c r="S124" s="129">
        <v>0</v>
      </c>
      <c r="T124" s="130">
        <f>S124*H124</f>
        <v>0</v>
      </c>
      <c r="AR124" s="131" t="s">
        <v>112</v>
      </c>
      <c r="AT124" s="131" t="s">
        <v>109</v>
      </c>
      <c r="AU124" s="131" t="s">
        <v>74</v>
      </c>
      <c r="AY124" s="13" t="s">
        <v>98</v>
      </c>
      <c r="BE124" s="132">
        <f>IF(N124="základní",J124,0)</f>
        <v>0</v>
      </c>
      <c r="BF124" s="132">
        <f>IF(N124="snížená",J124,0)</f>
        <v>0</v>
      </c>
      <c r="BG124" s="132">
        <f>IF(N124="zákl. přenesená",J124,0)</f>
        <v>0</v>
      </c>
      <c r="BH124" s="132">
        <f>IF(N124="sníž. přenesená",J124,0)</f>
        <v>0</v>
      </c>
      <c r="BI124" s="132">
        <f>IF(N124="nulová",J124,0)</f>
        <v>0</v>
      </c>
      <c r="BJ124" s="13" t="s">
        <v>72</v>
      </c>
      <c r="BK124" s="132">
        <f>ROUND(I124*H124,2)</f>
        <v>0</v>
      </c>
      <c r="BL124" s="13" t="s">
        <v>105</v>
      </c>
      <c r="BM124" s="131" t="s">
        <v>122</v>
      </c>
    </row>
    <row r="125" spans="2:65" s="1" customFormat="1">
      <c r="B125" s="25"/>
      <c r="D125" s="133" t="s">
        <v>107</v>
      </c>
      <c r="F125" s="134" t="s">
        <v>121</v>
      </c>
      <c r="L125" s="25"/>
      <c r="M125" s="135"/>
      <c r="T125" s="47"/>
      <c r="AT125" s="13" t="s">
        <v>107</v>
      </c>
      <c r="AU125" s="13" t="s">
        <v>74</v>
      </c>
    </row>
    <row r="126" spans="2:65" s="1" customFormat="1" ht="21.75" customHeight="1">
      <c r="B126" s="25"/>
      <c r="C126" s="120" t="s">
        <v>123</v>
      </c>
      <c r="D126" s="120" t="s">
        <v>101</v>
      </c>
      <c r="E126" s="121" t="s">
        <v>124</v>
      </c>
      <c r="F126" s="122" t="s">
        <v>176</v>
      </c>
      <c r="G126" s="123" t="s">
        <v>104</v>
      </c>
      <c r="H126" s="124">
        <v>11</v>
      </c>
      <c r="I126" s="191"/>
      <c r="J126" s="125">
        <f>ROUND(I126*H126,2)</f>
        <v>0</v>
      </c>
      <c r="K126" s="126"/>
      <c r="L126" s="25"/>
      <c r="M126" s="127" t="s">
        <v>1</v>
      </c>
      <c r="N126" s="128" t="s">
        <v>32</v>
      </c>
      <c r="O126" s="129">
        <v>1.335</v>
      </c>
      <c r="P126" s="129">
        <f>O126*H126</f>
        <v>14.684999999999999</v>
      </c>
      <c r="Q126" s="129">
        <v>0</v>
      </c>
      <c r="R126" s="129">
        <f>Q126*H126</f>
        <v>0</v>
      </c>
      <c r="S126" s="129">
        <v>0</v>
      </c>
      <c r="T126" s="130">
        <f>S126*H126</f>
        <v>0</v>
      </c>
      <c r="AR126" s="131" t="s">
        <v>105</v>
      </c>
      <c r="AT126" s="131" t="s">
        <v>101</v>
      </c>
      <c r="AU126" s="131" t="s">
        <v>74</v>
      </c>
      <c r="AY126" s="13" t="s">
        <v>98</v>
      </c>
      <c r="BE126" s="132">
        <f>IF(N126="základní",J126,0)</f>
        <v>0</v>
      </c>
      <c r="BF126" s="132">
        <f>IF(N126="snížená",J126,0)</f>
        <v>0</v>
      </c>
      <c r="BG126" s="132">
        <f>IF(N126="zákl. přenesená",J126,0)</f>
        <v>0</v>
      </c>
      <c r="BH126" s="132">
        <f>IF(N126="sníž. přenesená",J126,0)</f>
        <v>0</v>
      </c>
      <c r="BI126" s="132">
        <f>IF(N126="nulová",J126,0)</f>
        <v>0</v>
      </c>
      <c r="BJ126" s="13" t="s">
        <v>72</v>
      </c>
      <c r="BK126" s="132">
        <f>ROUND(I126*H126,2)</f>
        <v>0</v>
      </c>
      <c r="BL126" s="13" t="s">
        <v>105</v>
      </c>
      <c r="BM126" s="131" t="s">
        <v>126</v>
      </c>
    </row>
    <row r="127" spans="2:65" s="1" customFormat="1">
      <c r="B127" s="25"/>
      <c r="D127" s="133" t="s">
        <v>107</v>
      </c>
      <c r="F127" s="134" t="s">
        <v>177</v>
      </c>
      <c r="L127" s="25"/>
      <c r="M127" s="135"/>
      <c r="T127" s="47"/>
      <c r="AT127" s="13" t="s">
        <v>107</v>
      </c>
      <c r="AU127" s="13" t="s">
        <v>74</v>
      </c>
    </row>
    <row r="128" spans="2:65" s="1" customFormat="1" ht="16.5" customHeight="1">
      <c r="B128" s="25"/>
      <c r="C128" s="136" t="s">
        <v>128</v>
      </c>
      <c r="D128" s="136" t="s">
        <v>109</v>
      </c>
      <c r="E128" s="137" t="s">
        <v>129</v>
      </c>
      <c r="F128" s="138" t="s">
        <v>178</v>
      </c>
      <c r="G128" s="139" t="s">
        <v>104</v>
      </c>
      <c r="H128" s="140">
        <v>11</v>
      </c>
      <c r="I128" s="192"/>
      <c r="J128" s="141">
        <f>ROUND(I128*H128,2)</f>
        <v>0</v>
      </c>
      <c r="K128" s="142"/>
      <c r="L128" s="143"/>
      <c r="M128" s="144" t="s">
        <v>1</v>
      </c>
      <c r="N128" s="145" t="s">
        <v>32</v>
      </c>
      <c r="O128" s="129">
        <v>0</v>
      </c>
      <c r="P128" s="129">
        <f>O128*H128</f>
        <v>0</v>
      </c>
      <c r="Q128" s="129">
        <v>2.0500000000000002E-3</v>
      </c>
      <c r="R128" s="129">
        <f>Q128*H128</f>
        <v>2.2550000000000001E-2</v>
      </c>
      <c r="S128" s="129">
        <v>0</v>
      </c>
      <c r="T128" s="130">
        <f>S128*H128</f>
        <v>0</v>
      </c>
      <c r="AR128" s="131" t="s">
        <v>112</v>
      </c>
      <c r="AT128" s="131" t="s">
        <v>109</v>
      </c>
      <c r="AU128" s="131" t="s">
        <v>74</v>
      </c>
      <c r="AY128" s="13" t="s">
        <v>98</v>
      </c>
      <c r="BE128" s="132">
        <f>IF(N128="základní",J128,0)</f>
        <v>0</v>
      </c>
      <c r="BF128" s="132">
        <f>IF(N128="snížená",J128,0)</f>
        <v>0</v>
      </c>
      <c r="BG128" s="132">
        <f>IF(N128="zákl. přenesená",J128,0)</f>
        <v>0</v>
      </c>
      <c r="BH128" s="132">
        <f>IF(N128="sníž. přenesená",J128,0)</f>
        <v>0</v>
      </c>
      <c r="BI128" s="132">
        <f>IF(N128="nulová",J128,0)</f>
        <v>0</v>
      </c>
      <c r="BJ128" s="13" t="s">
        <v>72</v>
      </c>
      <c r="BK128" s="132">
        <f>ROUND(I128*H128,2)</f>
        <v>0</v>
      </c>
      <c r="BL128" s="13" t="s">
        <v>105</v>
      </c>
      <c r="BM128" s="131" t="s">
        <v>131</v>
      </c>
    </row>
    <row r="129" spans="2:65" s="1" customFormat="1">
      <c r="B129" s="25"/>
      <c r="D129" s="133" t="s">
        <v>107</v>
      </c>
      <c r="F129" s="134" t="s">
        <v>178</v>
      </c>
      <c r="L129" s="25"/>
      <c r="M129" s="135"/>
      <c r="T129" s="47"/>
      <c r="AT129" s="13" t="s">
        <v>107</v>
      </c>
      <c r="AU129" s="13" t="s">
        <v>74</v>
      </c>
    </row>
    <row r="130" spans="2:65" s="1" customFormat="1" ht="22.8">
      <c r="B130" s="25"/>
      <c r="C130" s="120" t="s">
        <v>123</v>
      </c>
      <c r="D130" s="120" t="s">
        <v>101</v>
      </c>
      <c r="E130" s="121" t="s">
        <v>124</v>
      </c>
      <c r="F130" s="122" t="s">
        <v>125</v>
      </c>
      <c r="G130" s="123" t="s">
        <v>104</v>
      </c>
      <c r="H130" s="124">
        <v>8</v>
      </c>
      <c r="I130" s="191"/>
      <c r="J130" s="125">
        <f>ROUND(I130*H130,2)</f>
        <v>0</v>
      </c>
      <c r="L130" s="25"/>
      <c r="M130" s="135"/>
      <c r="T130" s="47"/>
      <c r="AT130" s="13"/>
      <c r="AU130" s="13"/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3" t="s">
        <v>72</v>
      </c>
      <c r="BK130" s="132">
        <f>ROUND(I130*H130,2)</f>
        <v>0</v>
      </c>
    </row>
    <row r="131" spans="2:65" s="1" customFormat="1">
      <c r="B131" s="25"/>
      <c r="D131" s="133" t="s">
        <v>107</v>
      </c>
      <c r="F131" s="134" t="s">
        <v>127</v>
      </c>
      <c r="L131" s="25"/>
      <c r="M131" s="135"/>
      <c r="T131" s="47"/>
      <c r="AT131" s="13"/>
      <c r="AU131" s="13"/>
    </row>
    <row r="132" spans="2:65" s="1" customFormat="1" ht="11.4">
      <c r="B132" s="25"/>
      <c r="C132" s="136" t="s">
        <v>128</v>
      </c>
      <c r="D132" s="136" t="s">
        <v>109</v>
      </c>
      <c r="E132" s="137" t="s">
        <v>129</v>
      </c>
      <c r="F132" s="138" t="s">
        <v>171</v>
      </c>
      <c r="G132" s="139" t="s">
        <v>104</v>
      </c>
      <c r="H132" s="140">
        <v>8</v>
      </c>
      <c r="I132" s="192"/>
      <c r="J132" s="141">
        <f>ROUND(I132*H132,2)</f>
        <v>0</v>
      </c>
      <c r="L132" s="25"/>
      <c r="M132" s="135"/>
      <c r="T132" s="47"/>
      <c r="AT132" s="13"/>
      <c r="AU132" s="13"/>
      <c r="BE132" s="132">
        <f>IF(N132="základní",J132,0)</f>
        <v>0</v>
      </c>
      <c r="BF132" s="132">
        <f>IF(N132="snížená",J132,0)</f>
        <v>0</v>
      </c>
      <c r="BG132" s="132">
        <f>IF(N132="zákl. přenesená",J132,0)</f>
        <v>0</v>
      </c>
      <c r="BH132" s="132">
        <f>IF(N132="sníž. přenesená",J132,0)</f>
        <v>0</v>
      </c>
      <c r="BI132" s="132">
        <f>IF(N132="nulová",J132,0)</f>
        <v>0</v>
      </c>
      <c r="BJ132" s="13" t="s">
        <v>72</v>
      </c>
      <c r="BK132" s="132">
        <f>ROUND(I132*H132,2)</f>
        <v>0</v>
      </c>
    </row>
    <row r="133" spans="2:65" s="1" customFormat="1">
      <c r="B133" s="25"/>
      <c r="D133" s="133" t="s">
        <v>107</v>
      </c>
      <c r="F133" s="134" t="s">
        <v>130</v>
      </c>
      <c r="L133" s="25"/>
      <c r="M133" s="135"/>
      <c r="T133" s="47"/>
      <c r="AT133" s="13"/>
      <c r="AU133" s="13"/>
    </row>
    <row r="134" spans="2:65" s="1" customFormat="1" ht="24.15" customHeight="1">
      <c r="B134" s="25"/>
      <c r="C134" s="120" t="s">
        <v>132</v>
      </c>
      <c r="D134" s="120" t="s">
        <v>101</v>
      </c>
      <c r="E134" s="121" t="s">
        <v>133</v>
      </c>
      <c r="F134" s="122" t="s">
        <v>134</v>
      </c>
      <c r="G134" s="123" t="s">
        <v>135</v>
      </c>
      <c r="H134" s="124">
        <v>21</v>
      </c>
      <c r="I134" s="191"/>
      <c r="J134" s="125">
        <f>ROUND(I134*H134,2)</f>
        <v>0</v>
      </c>
      <c r="K134" s="126"/>
      <c r="L134" s="25"/>
      <c r="M134" s="127" t="s">
        <v>1</v>
      </c>
      <c r="N134" s="128" t="s">
        <v>32</v>
      </c>
      <c r="O134" s="129">
        <v>0.497</v>
      </c>
      <c r="P134" s="129">
        <f>O134*H134</f>
        <v>10.436999999999999</v>
      </c>
      <c r="Q134" s="129">
        <v>0</v>
      </c>
      <c r="R134" s="129">
        <f>Q134*H134</f>
        <v>0</v>
      </c>
      <c r="S134" s="129">
        <v>0</v>
      </c>
      <c r="T134" s="130">
        <f>S134*H134</f>
        <v>0</v>
      </c>
      <c r="AR134" s="131" t="s">
        <v>105</v>
      </c>
      <c r="AT134" s="131" t="s">
        <v>101</v>
      </c>
      <c r="AU134" s="131" t="s">
        <v>74</v>
      </c>
      <c r="AY134" s="13" t="s">
        <v>98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3" t="s">
        <v>72</v>
      </c>
      <c r="BK134" s="132">
        <f>ROUND(I134*H134,2)</f>
        <v>0</v>
      </c>
      <c r="BL134" s="13" t="s">
        <v>105</v>
      </c>
      <c r="BM134" s="131" t="s">
        <v>136</v>
      </c>
    </row>
    <row r="135" spans="2:65" s="1" customFormat="1" ht="19.2">
      <c r="B135" s="25"/>
      <c r="D135" s="133" t="s">
        <v>107</v>
      </c>
      <c r="F135" s="134" t="s">
        <v>137</v>
      </c>
      <c r="L135" s="25"/>
      <c r="M135" s="135"/>
      <c r="T135" s="47"/>
      <c r="AT135" s="13" t="s">
        <v>107</v>
      </c>
      <c r="AU135" s="13" t="s">
        <v>74</v>
      </c>
    </row>
    <row r="136" spans="2:65" s="1" customFormat="1" ht="16.5" customHeight="1">
      <c r="B136" s="25"/>
      <c r="C136" s="136" t="s">
        <v>138</v>
      </c>
      <c r="D136" s="136" t="s">
        <v>109</v>
      </c>
      <c r="E136" s="137" t="s">
        <v>139</v>
      </c>
      <c r="F136" s="138" t="s">
        <v>173</v>
      </c>
      <c r="G136" s="139" t="s">
        <v>135</v>
      </c>
      <c r="H136" s="140">
        <v>21</v>
      </c>
      <c r="I136" s="192"/>
      <c r="J136" s="141">
        <f>ROUND(I136*H136,2)</f>
        <v>0</v>
      </c>
      <c r="K136" s="142"/>
      <c r="L136" s="143"/>
      <c r="M136" s="144" t="s">
        <v>1</v>
      </c>
      <c r="N136" s="145" t="s">
        <v>32</v>
      </c>
      <c r="O136" s="129">
        <v>0</v>
      </c>
      <c r="P136" s="129">
        <f>O136*H136</f>
        <v>0</v>
      </c>
      <c r="Q136" s="129">
        <v>1E-3</v>
      </c>
      <c r="R136" s="129">
        <f>Q136*H136</f>
        <v>2.1000000000000001E-2</v>
      </c>
      <c r="S136" s="129">
        <v>0</v>
      </c>
      <c r="T136" s="130">
        <f>S136*H136</f>
        <v>0</v>
      </c>
      <c r="AR136" s="131" t="s">
        <v>112</v>
      </c>
      <c r="AT136" s="131" t="s">
        <v>109</v>
      </c>
      <c r="AU136" s="131" t="s">
        <v>74</v>
      </c>
      <c r="AY136" s="13" t="s">
        <v>98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3" t="s">
        <v>72</v>
      </c>
      <c r="BK136" s="132">
        <f>ROUND(I136*H136,2)</f>
        <v>0</v>
      </c>
      <c r="BL136" s="13" t="s">
        <v>105</v>
      </c>
      <c r="BM136" s="131" t="s">
        <v>141</v>
      </c>
    </row>
    <row r="137" spans="2:65" s="1" customFormat="1">
      <c r="B137" s="25"/>
      <c r="D137" s="133" t="s">
        <v>107</v>
      </c>
      <c r="F137" s="134" t="s">
        <v>173</v>
      </c>
      <c r="L137" s="25"/>
      <c r="M137" s="135"/>
      <c r="T137" s="47"/>
      <c r="AT137" s="13" t="s">
        <v>107</v>
      </c>
      <c r="AU137" s="13" t="s">
        <v>74</v>
      </c>
    </row>
    <row r="138" spans="2:65" s="1" customFormat="1" ht="22.8">
      <c r="B138" s="25"/>
      <c r="C138" s="120" t="s">
        <v>132</v>
      </c>
      <c r="D138" s="120" t="s">
        <v>101</v>
      </c>
      <c r="E138" s="121" t="s">
        <v>133</v>
      </c>
      <c r="F138" s="122" t="s">
        <v>134</v>
      </c>
      <c r="G138" s="123" t="s">
        <v>135</v>
      </c>
      <c r="H138" s="124">
        <v>360</v>
      </c>
      <c r="I138" s="191"/>
      <c r="J138" s="125">
        <f>ROUND(I138*H138,2)</f>
        <v>0</v>
      </c>
      <c r="L138" s="25"/>
      <c r="M138" s="135"/>
      <c r="T138" s="47"/>
      <c r="AT138" s="13"/>
      <c r="AU138" s="13"/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3" t="s">
        <v>72</v>
      </c>
      <c r="BK138" s="132">
        <f>ROUND(I138*H138,2)</f>
        <v>0</v>
      </c>
    </row>
    <row r="139" spans="2:65" s="1" customFormat="1" ht="19.2">
      <c r="B139" s="25"/>
      <c r="D139" s="133" t="s">
        <v>107</v>
      </c>
      <c r="F139" s="134" t="s">
        <v>137</v>
      </c>
      <c r="L139" s="25"/>
      <c r="M139" s="135"/>
      <c r="T139" s="47"/>
      <c r="AT139" s="13"/>
      <c r="AU139" s="13"/>
    </row>
    <row r="140" spans="2:65" s="1" customFormat="1" ht="11.4">
      <c r="B140" s="25"/>
      <c r="C140" s="136" t="s">
        <v>138</v>
      </c>
      <c r="D140" s="136" t="s">
        <v>109</v>
      </c>
      <c r="E140" s="137" t="s">
        <v>139</v>
      </c>
      <c r="F140" s="138" t="s">
        <v>140</v>
      </c>
      <c r="G140" s="139" t="s">
        <v>135</v>
      </c>
      <c r="H140" s="140">
        <v>360</v>
      </c>
      <c r="I140" s="192"/>
      <c r="J140" s="141">
        <f>ROUND(I140*H140,2)</f>
        <v>0</v>
      </c>
      <c r="L140" s="25"/>
      <c r="M140" s="135"/>
      <c r="T140" s="47"/>
      <c r="AT140" s="13"/>
      <c r="AU140" s="13"/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3" t="s">
        <v>72</v>
      </c>
      <c r="BK140" s="132">
        <f>ROUND(I140*H140,2)</f>
        <v>0</v>
      </c>
    </row>
    <row r="141" spans="2:65" s="1" customFormat="1">
      <c r="B141" s="25"/>
      <c r="D141" s="133" t="s">
        <v>107</v>
      </c>
      <c r="F141" s="134" t="s">
        <v>140</v>
      </c>
      <c r="L141" s="25"/>
      <c r="M141" s="135"/>
      <c r="T141" s="47"/>
      <c r="AT141" s="13"/>
      <c r="AU141" s="13"/>
    </row>
    <row r="142" spans="2:65" s="1" customFormat="1" ht="11.4">
      <c r="B142" s="25"/>
      <c r="C142" s="120" t="s">
        <v>132</v>
      </c>
      <c r="D142" s="120" t="s">
        <v>101</v>
      </c>
      <c r="E142" s="121" t="s">
        <v>133</v>
      </c>
      <c r="F142" s="122" t="s">
        <v>174</v>
      </c>
      <c r="G142" s="123" t="s">
        <v>135</v>
      </c>
      <c r="H142" s="124">
        <v>90</v>
      </c>
      <c r="I142" s="191"/>
      <c r="J142" s="125">
        <f>ROUND(I142*H142,2)</f>
        <v>0</v>
      </c>
      <c r="L142" s="25"/>
      <c r="M142" s="135"/>
      <c r="T142" s="47"/>
      <c r="AT142" s="13"/>
      <c r="AU142" s="13"/>
      <c r="BE142" s="132">
        <f>IF(N142="základní",J142,0)</f>
        <v>0</v>
      </c>
      <c r="BF142" s="132">
        <f>IF(N142="snížená",J142,0)</f>
        <v>0</v>
      </c>
      <c r="BG142" s="132">
        <f>IF(N142="zákl. přenesená",J142,0)</f>
        <v>0</v>
      </c>
      <c r="BH142" s="132">
        <f>IF(N142="sníž. přenesená",J142,0)</f>
        <v>0</v>
      </c>
      <c r="BI142" s="132">
        <f>IF(N142="nulová",J142,0)</f>
        <v>0</v>
      </c>
      <c r="BJ142" s="13" t="s">
        <v>72</v>
      </c>
      <c r="BK142" s="132">
        <f>ROUND(I142*H142,2)</f>
        <v>0</v>
      </c>
    </row>
    <row r="143" spans="2:65" s="1" customFormat="1">
      <c r="B143" s="25"/>
      <c r="D143" s="133" t="s">
        <v>107</v>
      </c>
      <c r="F143" s="134" t="s">
        <v>174</v>
      </c>
      <c r="L143" s="25"/>
      <c r="M143" s="135"/>
      <c r="T143" s="47"/>
      <c r="AT143" s="13"/>
      <c r="AU143" s="13"/>
    </row>
    <row r="144" spans="2:65" s="1" customFormat="1" ht="11.4">
      <c r="B144" s="25"/>
      <c r="C144" s="136" t="s">
        <v>138</v>
      </c>
      <c r="D144" s="136" t="s">
        <v>109</v>
      </c>
      <c r="E144" s="137" t="s">
        <v>139</v>
      </c>
      <c r="F144" s="138" t="s">
        <v>175</v>
      </c>
      <c r="G144" s="139" t="s">
        <v>135</v>
      </c>
      <c r="H144" s="140">
        <v>90</v>
      </c>
      <c r="I144" s="192"/>
      <c r="J144" s="141">
        <f>ROUND(I144*H144,2)</f>
        <v>0</v>
      </c>
      <c r="L144" s="25"/>
      <c r="M144" s="135"/>
      <c r="T144" s="47"/>
      <c r="AT144" s="13"/>
      <c r="AU144" s="13"/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3" t="s">
        <v>72</v>
      </c>
      <c r="BK144" s="132">
        <f>ROUND(I144*H144,2)</f>
        <v>0</v>
      </c>
    </row>
    <row r="145" spans="2:65" s="1" customFormat="1">
      <c r="B145" s="25"/>
      <c r="D145" s="133" t="s">
        <v>107</v>
      </c>
      <c r="F145" s="134" t="s">
        <v>175</v>
      </c>
      <c r="L145" s="25"/>
      <c r="M145" s="135"/>
      <c r="T145" s="47"/>
      <c r="AT145" s="13"/>
      <c r="AU145" s="13"/>
    </row>
    <row r="146" spans="2:65" s="11" customFormat="1" ht="22.95" customHeight="1">
      <c r="B146" s="109"/>
      <c r="D146" s="110" t="s">
        <v>66</v>
      </c>
      <c r="E146" s="118" t="s">
        <v>142</v>
      </c>
      <c r="F146" s="118" t="s">
        <v>143</v>
      </c>
      <c r="J146" s="119">
        <f>BK146</f>
        <v>0</v>
      </c>
      <c r="L146" s="109"/>
      <c r="M146" s="113"/>
      <c r="P146" s="114">
        <f>SUM(P147:P156)</f>
        <v>0</v>
      </c>
      <c r="R146" s="114">
        <f>SUM(R147:R156)</f>
        <v>0</v>
      </c>
      <c r="T146" s="115">
        <f>SUM(T147:T156)</f>
        <v>0</v>
      </c>
      <c r="AR146" s="110" t="s">
        <v>74</v>
      </c>
      <c r="AT146" s="116" t="s">
        <v>66</v>
      </c>
      <c r="AU146" s="116" t="s">
        <v>72</v>
      </c>
      <c r="AY146" s="110" t="s">
        <v>98</v>
      </c>
      <c r="BK146" s="117">
        <f>SUM(BK147:BK157)</f>
        <v>0</v>
      </c>
    </row>
    <row r="147" spans="2:65" s="1" customFormat="1" ht="16.5" customHeight="1">
      <c r="B147" s="25"/>
      <c r="C147" s="120" t="s">
        <v>144</v>
      </c>
      <c r="D147" s="120" t="s">
        <v>101</v>
      </c>
      <c r="E147" s="121" t="s">
        <v>145</v>
      </c>
      <c r="F147" s="122" t="s">
        <v>146</v>
      </c>
      <c r="G147" s="123" t="s">
        <v>147</v>
      </c>
      <c r="H147" s="124">
        <v>1</v>
      </c>
      <c r="I147" s="191"/>
      <c r="J147" s="125">
        <f>ROUND(I147*H147,2)</f>
        <v>0</v>
      </c>
      <c r="K147" s="126"/>
      <c r="L147" s="25"/>
      <c r="M147" s="127" t="s">
        <v>1</v>
      </c>
      <c r="N147" s="128" t="s">
        <v>32</v>
      </c>
      <c r="O147" s="129">
        <v>0</v>
      </c>
      <c r="P147" s="129">
        <f>O147*H149</f>
        <v>0</v>
      </c>
      <c r="Q147" s="129">
        <v>0</v>
      </c>
      <c r="R147" s="129">
        <f>Q147*H149</f>
        <v>0</v>
      </c>
      <c r="S147" s="129">
        <v>0</v>
      </c>
      <c r="T147" s="130">
        <f>S147*H149</f>
        <v>0</v>
      </c>
      <c r="AR147" s="131" t="s">
        <v>105</v>
      </c>
      <c r="AT147" s="131" t="s">
        <v>101</v>
      </c>
      <c r="AU147" s="131" t="s">
        <v>74</v>
      </c>
      <c r="AY147" s="13" t="s">
        <v>98</v>
      </c>
      <c r="BE147" s="132">
        <f>IF(N147="základní",J149,0)</f>
        <v>0</v>
      </c>
      <c r="BF147" s="132">
        <f>IF(N147="snížená",J149,0)</f>
        <v>0</v>
      </c>
      <c r="BG147" s="132">
        <f>IF(N147="zákl. přenesená",J149,0)</f>
        <v>0</v>
      </c>
      <c r="BH147" s="132">
        <f>IF(N147="sníž. přenesená",J149,0)</f>
        <v>0</v>
      </c>
      <c r="BI147" s="132">
        <f>IF(N147="nulová",J149,0)</f>
        <v>0</v>
      </c>
      <c r="BJ147" s="13" t="s">
        <v>72</v>
      </c>
      <c r="BK147" s="132">
        <f>ROUND(I149*H149,2)</f>
        <v>0</v>
      </c>
      <c r="BL147" s="13" t="s">
        <v>105</v>
      </c>
      <c r="BM147" s="131" t="s">
        <v>148</v>
      </c>
    </row>
    <row r="148" spans="2:65" s="1" customFormat="1">
      <c r="B148" s="25"/>
      <c r="D148" s="133" t="s">
        <v>107</v>
      </c>
      <c r="F148" s="134" t="s">
        <v>146</v>
      </c>
      <c r="L148" s="25"/>
      <c r="M148" s="135"/>
      <c r="T148" s="47"/>
      <c r="AT148" s="13" t="s">
        <v>107</v>
      </c>
      <c r="AU148" s="13" t="s">
        <v>74</v>
      </c>
    </row>
    <row r="149" spans="2:65" s="1" customFormat="1" ht="16.5" customHeight="1">
      <c r="B149" s="25"/>
      <c r="C149" s="120" t="s">
        <v>144</v>
      </c>
      <c r="D149" s="120" t="s">
        <v>101</v>
      </c>
      <c r="E149" s="121" t="s">
        <v>166</v>
      </c>
      <c r="F149" s="122" t="s">
        <v>165</v>
      </c>
      <c r="G149" s="123" t="s">
        <v>147</v>
      </c>
      <c r="H149" s="124">
        <v>1</v>
      </c>
      <c r="I149" s="191"/>
      <c r="J149" s="125">
        <f>ROUND(I149*H149,2)</f>
        <v>0</v>
      </c>
      <c r="K149" s="142"/>
      <c r="L149" s="143"/>
      <c r="M149" s="144" t="s">
        <v>1</v>
      </c>
      <c r="N149" s="145" t="s">
        <v>32</v>
      </c>
      <c r="O149" s="129">
        <v>0</v>
      </c>
      <c r="P149" s="129">
        <f>O149*H151</f>
        <v>0</v>
      </c>
      <c r="Q149" s="129">
        <v>0</v>
      </c>
      <c r="R149" s="129">
        <f>Q149*H151</f>
        <v>0</v>
      </c>
      <c r="S149" s="129">
        <v>0</v>
      </c>
      <c r="T149" s="130">
        <f>S149*H151</f>
        <v>0</v>
      </c>
      <c r="AR149" s="131" t="s">
        <v>112</v>
      </c>
      <c r="AT149" s="131" t="s">
        <v>109</v>
      </c>
      <c r="AU149" s="131" t="s">
        <v>74</v>
      </c>
      <c r="AY149" s="13" t="s">
        <v>98</v>
      </c>
      <c r="BE149" s="132">
        <f>IF(N149="základní",J149,0)</f>
        <v>0</v>
      </c>
      <c r="BF149" s="132">
        <f>IF(N149="snížená",J151,0)</f>
        <v>0</v>
      </c>
      <c r="BG149" s="132">
        <f>IF(N149="zákl. přenesená",J151,0)</f>
        <v>0</v>
      </c>
      <c r="BH149" s="132">
        <f>IF(N149="sníž. přenesená",J151,0)</f>
        <v>0</v>
      </c>
      <c r="BI149" s="132">
        <f>IF(N149="nulová",J151,0)</f>
        <v>0</v>
      </c>
      <c r="BJ149" s="13" t="s">
        <v>72</v>
      </c>
      <c r="BK149" s="132">
        <f>ROUND(I151*H151,2)</f>
        <v>0</v>
      </c>
      <c r="BL149" s="13" t="s">
        <v>105</v>
      </c>
      <c r="BM149" s="131" t="s">
        <v>148</v>
      </c>
    </row>
    <row r="150" spans="2:65" s="1" customFormat="1" ht="19.2">
      <c r="B150" s="25"/>
      <c r="D150" s="133" t="s">
        <v>107</v>
      </c>
      <c r="F150" s="134" t="s">
        <v>172</v>
      </c>
      <c r="L150" s="25"/>
      <c r="M150" s="135"/>
      <c r="T150" s="47"/>
      <c r="AT150" s="13" t="s">
        <v>107</v>
      </c>
      <c r="AU150" s="13" t="s">
        <v>74</v>
      </c>
    </row>
    <row r="151" spans="2:65" s="1" customFormat="1" ht="16.5" customHeight="1">
      <c r="B151" s="25"/>
      <c r="C151" s="136" t="s">
        <v>149</v>
      </c>
      <c r="D151" s="136" t="s">
        <v>109</v>
      </c>
      <c r="E151" s="137" t="s">
        <v>150</v>
      </c>
      <c r="F151" s="138" t="s">
        <v>151</v>
      </c>
      <c r="G151" s="139" t="s">
        <v>152</v>
      </c>
      <c r="H151" s="140">
        <v>5</v>
      </c>
      <c r="I151" s="192"/>
      <c r="J151" s="141">
        <f>ROUND(I151*H151,2)</f>
        <v>0</v>
      </c>
      <c r="K151" s="126"/>
      <c r="L151" s="25"/>
      <c r="M151" s="127" t="s">
        <v>1</v>
      </c>
      <c r="N151" s="128" t="s">
        <v>32</v>
      </c>
      <c r="O151" s="129">
        <v>0</v>
      </c>
      <c r="P151" s="129">
        <f>O151*H153</f>
        <v>0</v>
      </c>
      <c r="Q151" s="129">
        <v>0</v>
      </c>
      <c r="R151" s="129">
        <f>Q151*H153</f>
        <v>0</v>
      </c>
      <c r="S151" s="129">
        <v>0</v>
      </c>
      <c r="T151" s="130">
        <f>S151*H153</f>
        <v>0</v>
      </c>
      <c r="AR151" s="131" t="s">
        <v>105</v>
      </c>
      <c r="AT151" s="131" t="s">
        <v>101</v>
      </c>
      <c r="AU151" s="131" t="s">
        <v>74</v>
      </c>
      <c r="AY151" s="13" t="s">
        <v>98</v>
      </c>
      <c r="BE151" s="132">
        <f>IF(N149="základní",J151,0)</f>
        <v>0</v>
      </c>
      <c r="BF151" s="132">
        <f>IF(N149="snížená",J151,0)</f>
        <v>0</v>
      </c>
      <c r="BG151" s="132">
        <f>IF(N149="zákl. přenesená",J151,0)</f>
        <v>0</v>
      </c>
      <c r="BH151" s="132">
        <f>IF(N149="sníž. přenesená",J151,0)</f>
        <v>0</v>
      </c>
      <c r="BI151" s="132">
        <f>IF(N149="nulová",J151,0)</f>
        <v>0</v>
      </c>
      <c r="BJ151" s="13" t="s">
        <v>72</v>
      </c>
      <c r="BK151" s="132">
        <f>ROUND(I151*H151,2)</f>
        <v>0</v>
      </c>
      <c r="BL151" s="13" t="s">
        <v>105</v>
      </c>
      <c r="BM151" s="131" t="s">
        <v>153</v>
      </c>
    </row>
    <row r="152" spans="2:65" s="1" customFormat="1">
      <c r="B152" s="25"/>
      <c r="D152" s="133" t="s">
        <v>107</v>
      </c>
      <c r="F152" s="134" t="s">
        <v>151</v>
      </c>
      <c r="L152" s="25"/>
      <c r="M152" s="135"/>
      <c r="T152" s="47"/>
      <c r="AT152" s="13" t="s">
        <v>107</v>
      </c>
      <c r="AU152" s="13" t="s">
        <v>74</v>
      </c>
    </row>
    <row r="153" spans="2:65" s="1" customFormat="1" ht="16.5" customHeight="1">
      <c r="B153" s="25"/>
      <c r="C153" s="120" t="s">
        <v>154</v>
      </c>
      <c r="D153" s="120" t="s">
        <v>101</v>
      </c>
      <c r="E153" s="121" t="s">
        <v>158</v>
      </c>
      <c r="F153" s="122" t="s">
        <v>155</v>
      </c>
      <c r="G153" s="123" t="s">
        <v>147</v>
      </c>
      <c r="H153" s="124">
        <v>1</v>
      </c>
      <c r="I153" s="191"/>
      <c r="J153" s="125">
        <f>ROUND(I153*H153,2)</f>
        <v>0</v>
      </c>
      <c r="K153" s="126"/>
      <c r="L153" s="25"/>
      <c r="M153" s="127" t="s">
        <v>1</v>
      </c>
      <c r="N153" s="128" t="s">
        <v>32</v>
      </c>
      <c r="O153" s="129">
        <v>0</v>
      </c>
      <c r="P153" s="129">
        <f>O153*H155</f>
        <v>0</v>
      </c>
      <c r="Q153" s="129">
        <v>0</v>
      </c>
      <c r="R153" s="129">
        <f>Q153*H155</f>
        <v>0</v>
      </c>
      <c r="S153" s="129">
        <v>0</v>
      </c>
      <c r="T153" s="130">
        <f>S153*H155</f>
        <v>0</v>
      </c>
      <c r="AR153" s="131" t="s">
        <v>105</v>
      </c>
      <c r="AT153" s="131" t="s">
        <v>101</v>
      </c>
      <c r="AU153" s="131" t="s">
        <v>74</v>
      </c>
      <c r="AY153" s="13" t="s">
        <v>98</v>
      </c>
      <c r="BE153" s="132">
        <f>IF(N151="základní",J153,0)</f>
        <v>0</v>
      </c>
      <c r="BF153" s="132">
        <f>IF(N151="snížená",J153,0)</f>
        <v>0</v>
      </c>
      <c r="BG153" s="132">
        <f>IF(N151="zákl. přenesená",J153,0)</f>
        <v>0</v>
      </c>
      <c r="BH153" s="132">
        <f>IF(N151="sníž. přenesená",J153,0)</f>
        <v>0</v>
      </c>
      <c r="BI153" s="132">
        <f>IF(N151="nulová",J153,0)</f>
        <v>0</v>
      </c>
      <c r="BJ153" s="13" t="s">
        <v>72</v>
      </c>
      <c r="BK153" s="132">
        <f>ROUND(I153*H153,2)</f>
        <v>0</v>
      </c>
      <c r="BL153" s="13" t="s">
        <v>105</v>
      </c>
      <c r="BM153" s="131" t="s">
        <v>156</v>
      </c>
    </row>
    <row r="154" spans="2:65" s="1" customFormat="1">
      <c r="B154" s="25"/>
      <c r="D154" s="133" t="s">
        <v>107</v>
      </c>
      <c r="F154" s="134" t="s">
        <v>155</v>
      </c>
      <c r="L154" s="25"/>
      <c r="M154" s="135"/>
      <c r="T154" s="47"/>
      <c r="AT154" s="13" t="s">
        <v>107</v>
      </c>
      <c r="AU154" s="13" t="s">
        <v>74</v>
      </c>
    </row>
    <row r="155" spans="2:65" s="1" customFormat="1" ht="16.5" customHeight="1">
      <c r="B155" s="25"/>
      <c r="C155" s="120" t="s">
        <v>157</v>
      </c>
      <c r="D155" s="120" t="s">
        <v>101</v>
      </c>
      <c r="E155" s="121" t="s">
        <v>162</v>
      </c>
      <c r="F155" s="122" t="s">
        <v>159</v>
      </c>
      <c r="G155" s="123" t="s">
        <v>147</v>
      </c>
      <c r="H155" s="124">
        <v>1</v>
      </c>
      <c r="I155" s="191"/>
      <c r="J155" s="125">
        <f>ROUND(I155*H155,2)</f>
        <v>0</v>
      </c>
      <c r="K155" s="126"/>
      <c r="L155" s="25"/>
      <c r="M155" s="127" t="s">
        <v>1</v>
      </c>
      <c r="N155" s="128" t="s">
        <v>32</v>
      </c>
      <c r="O155" s="129">
        <v>0</v>
      </c>
      <c r="P155" s="129">
        <f>O155*H157</f>
        <v>0</v>
      </c>
      <c r="Q155" s="129">
        <v>0</v>
      </c>
      <c r="R155" s="129">
        <f>Q155*H157</f>
        <v>0</v>
      </c>
      <c r="S155" s="129">
        <v>0</v>
      </c>
      <c r="T155" s="130">
        <f>S155*H157</f>
        <v>0</v>
      </c>
      <c r="AR155" s="131" t="s">
        <v>105</v>
      </c>
      <c r="AT155" s="131" t="s">
        <v>101</v>
      </c>
      <c r="AU155" s="131" t="s">
        <v>74</v>
      </c>
      <c r="AY155" s="13" t="s">
        <v>98</v>
      </c>
      <c r="BE155" s="132">
        <f>IF(N153="základní",J155,0)</f>
        <v>0</v>
      </c>
      <c r="BF155" s="132">
        <f>IF(N153="snížená",J155,0)</f>
        <v>0</v>
      </c>
      <c r="BG155" s="132">
        <f>IF(N153="zákl. přenesená",J155,0)</f>
        <v>0</v>
      </c>
      <c r="BH155" s="132">
        <f>IF(N153="sníž. přenesená",J155,0)</f>
        <v>0</v>
      </c>
      <c r="BI155" s="132">
        <f>IF(N153="nulová",J155,0)</f>
        <v>0</v>
      </c>
      <c r="BJ155" s="13" t="s">
        <v>72</v>
      </c>
      <c r="BK155" s="132">
        <f>ROUND(I155*H155,2)</f>
        <v>0</v>
      </c>
      <c r="BL155" s="13" t="s">
        <v>105</v>
      </c>
      <c r="BM155" s="131" t="s">
        <v>160</v>
      </c>
    </row>
    <row r="156" spans="2:65" s="1" customFormat="1">
      <c r="B156" s="25"/>
      <c r="D156" s="133" t="s">
        <v>107</v>
      </c>
      <c r="F156" s="134" t="s">
        <v>159</v>
      </c>
      <c r="L156" s="25"/>
      <c r="M156" s="146"/>
      <c r="N156" s="147"/>
      <c r="O156" s="147"/>
      <c r="P156" s="147"/>
      <c r="Q156" s="147"/>
      <c r="R156" s="147"/>
      <c r="S156" s="147"/>
      <c r="T156" s="148"/>
      <c r="AT156" s="13" t="s">
        <v>107</v>
      </c>
      <c r="AU156" s="13" t="s">
        <v>74</v>
      </c>
    </row>
    <row r="157" spans="2:65" s="1" customFormat="1" ht="14.4" customHeight="1">
      <c r="B157" s="151"/>
      <c r="C157" s="150" t="s">
        <v>161</v>
      </c>
      <c r="D157" s="120" t="s">
        <v>101</v>
      </c>
      <c r="E157" s="121" t="s">
        <v>167</v>
      </c>
      <c r="F157" s="122" t="s">
        <v>163</v>
      </c>
      <c r="G157" s="123" t="s">
        <v>147</v>
      </c>
      <c r="H157" s="124">
        <v>1</v>
      </c>
      <c r="I157" s="193"/>
      <c r="J157" s="125">
        <f>ROUND(I157*H157,2)</f>
        <v>0</v>
      </c>
      <c r="K157" s="37"/>
      <c r="L157" s="25"/>
      <c r="BE157" s="132">
        <f>IF(N155="základní",J157,0)</f>
        <v>0</v>
      </c>
      <c r="BF157" s="132">
        <f>IF(N155="snížená",J157,0)</f>
        <v>0</v>
      </c>
      <c r="BG157" s="132">
        <f>IF(N155="zákl. přenesená",J157,0)</f>
        <v>0</v>
      </c>
      <c r="BH157" s="132">
        <f>IF(N155="sníž. přenesená",J157,0)</f>
        <v>0</v>
      </c>
      <c r="BI157" s="132">
        <f>IF(N155="nulová",J157,0)</f>
        <v>0</v>
      </c>
      <c r="BJ157" s="13" t="s">
        <v>72</v>
      </c>
      <c r="BK157" s="132">
        <f>ROUND(I157*H157,2)</f>
        <v>0</v>
      </c>
      <c r="BL157" s="13" t="s">
        <v>105</v>
      </c>
      <c r="BM157" s="131" t="s">
        <v>164</v>
      </c>
    </row>
    <row r="158" spans="2:65">
      <c r="B158" s="152"/>
      <c r="C158" s="1"/>
      <c r="D158" s="133" t="s">
        <v>107</v>
      </c>
      <c r="E158" s="1"/>
      <c r="F158" s="134" t="s">
        <v>163</v>
      </c>
      <c r="G158" s="1"/>
      <c r="H158" s="1"/>
      <c r="I158" s="1"/>
      <c r="J158" s="154"/>
    </row>
    <row r="159" spans="2:65" ht="7.2" customHeight="1">
      <c r="B159" s="153"/>
      <c r="C159" s="37"/>
      <c r="D159" s="37"/>
      <c r="E159" s="37"/>
      <c r="F159" s="37"/>
      <c r="G159" s="37"/>
      <c r="H159" s="37"/>
      <c r="I159" s="37"/>
      <c r="J159" s="155"/>
    </row>
  </sheetData>
  <sheetProtection algorithmName="SHA-512" hashValue="8RiudygHXqglJFLNkmn3iLMe7C8MbAwswArcvfS1Dpu+W7oNiRmttwQyCu9Gwe7GQCVzATaqHYtHHacLujwW+Q==" saltValue="nkxrLpGU2pAcxRhJaKDXxQ==" spinCount="100000" sheet="1" objects="1" scenarios="1"/>
  <protectedRanges>
    <protectedRange sqref="F15" name="Oblast3"/>
    <protectedRange sqref="I118:I157" name="Oblast2"/>
    <protectedRange sqref="J15:J16" name="Oblast4"/>
  </protectedRanges>
  <autoFilter ref="C114:K156" xr:uid="{00000000-0009-0000-0000-000001000000}"/>
  <mergeCells count="6">
    <mergeCell ref="E107:H10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05_03_2025 - Hromosvod ZŠ</vt:lpstr>
      <vt:lpstr>'05_03_2025 - Hromosvod ZŠ'!Názvy_tisku</vt:lpstr>
      <vt:lpstr>'Rekapitulace stavby'!Názvy_tisku</vt:lpstr>
      <vt:lpstr>'05_03_2025 - Hromosvod ZŠ'!Oblast_tisku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Domčík</dc:creator>
  <cp:lastModifiedBy>Bc. Michal Rod</cp:lastModifiedBy>
  <dcterms:created xsi:type="dcterms:W3CDTF">2021-07-13T12:15:42Z</dcterms:created>
  <dcterms:modified xsi:type="dcterms:W3CDTF">2025-03-11T15:52:02Z</dcterms:modified>
</cp:coreProperties>
</file>